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'Fly'!$A$3:INDEX('Fly'!$A$3:$A$102,COUNTA('Fly'!$A$3:$A$102))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<sst xmlns="http://schemas.openxmlformats.org/spreadsheetml/2006/main" count="86" uniqueCount="78">
  <si>
    <t>TAS</t>
  </si>
  <si>
    <t>Dist.</t>
  </si>
  <si>
    <t>ETO</t>
  </si>
  <si>
    <t>ATO</t>
  </si>
  <si>
    <t>Diff.</t>
  </si>
  <si>
    <t>NM</t>
  </si>
  <si>
    <t>:</t>
  </si>
  <si>
    <t>Fuel-regnskap: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</si>
  <si>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</si>
  <si>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</si>
  <si>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</si>
  <si>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</si>
  <si>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</si>
  <si>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</si>
  <si>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</si>
  <si>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</si>
  <si>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</si>
  <si>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</si>
  <si>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</si>
  <si>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</si>
  <si>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</si>
  <si>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</si>
  <si>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LN-DAH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</si>
  <si>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</si>
  <si>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</si>
  <si>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</si>
  <si>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</si>
  <si>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</si>
  <si>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</si>
  <si>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</si>
  <si>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</si>
  <si>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</si>
  <si>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</si>
  <si>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</si>
  <si>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</si>
  <si>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</si>
  <si>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</si>
  <si>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</si>
  <si>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</si>
  <si>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</si>
  <si>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</si>
  <si>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</si>
  <si>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</si>
  <si>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</si>
  <si>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</si>
  <si>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</si>
  <si>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</si>
  <si>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</si>
  <si>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</si>
  <si>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</si>
  <si>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</si>
  <si>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</si>
  <si>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</si>
  <si>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</si>
  <si>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QNH</t>
  </si>
  <si>
    <t>APP</t>
  </si>
  <si>
    <t>minutes</t>
  </si>
  <si>
    <t>Fuel on board at take off</t>
  </si>
  <si>
    <t>Hours:min</t>
  </si>
  <si>
    <t>Total distance / time:</t>
  </si>
  <si>
    <t>Endurance</t>
  </si>
  <si>
    <t>ENKJ</t>
  </si>
  <si>
    <t>ENKJ-Lutvann</t>
  </si>
  <si>
    <t>Lutvann-Drammen</t>
  </si>
  <si>
    <t>Drammen-Hvittingfoss</t>
  </si>
  <si>
    <t>Hvittingfoss-Farris</t>
  </si>
  <si>
    <t>Farris-Langesund</t>
  </si>
  <si>
    <t>Langesund-Risør</t>
  </si>
  <si>
    <t>Risør-ENGK</t>
  </si>
  <si>
    <t>12/30</t>
  </si>
  <si>
    <t>119.100</t>
  </si>
  <si>
    <t>118.475 / 120.450</t>
  </si>
  <si>
    <t>Farris</t>
  </si>
  <si>
    <t>134.050</t>
  </si>
  <si>
    <t>ENGK</t>
  </si>
  <si>
    <t>05/23</t>
  </si>
  <si>
    <t>Xwind check min 1900'</t>
  </si>
  <si>
    <t>123.500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</si>
</sst>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0" xfId="0" applyFont="1" applyFill="1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2" fillId="33" borderId="72" xfId="0" applyFont="1" applyFill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69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4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21" customWidth="1"/>
  </cols>
  <sheetData>
    <row r="1" spans="1:19" s="19" customFormat="1" ht="16.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/>
    </row>
    <row r="2" spans="1:19" s="19" customFormat="1" ht="25.5" customHeight="1" thickBot="1">
      <c r="A2" s="89" t="s">
        <v>48</v>
      </c>
      <c r="B2" s="89"/>
      <c r="C2" s="89"/>
      <c r="D2" s="89"/>
      <c r="E2" s="89"/>
      <c r="F2" s="89"/>
      <c r="G2" s="89"/>
      <c r="H2" s="132" t="s">
        <v>13</v>
      </c>
      <c r="I2" s="132"/>
      <c r="J2" s="132"/>
      <c r="K2" s="133"/>
      <c r="L2" s="57" t="s">
        <v>40</v>
      </c>
      <c r="M2" s="150"/>
      <c r="N2" s="151"/>
      <c r="O2" s="57" t="s">
        <v>42</v>
      </c>
      <c r="P2" s="58"/>
      <c r="Q2" s="59"/>
      <c r="R2" s="78"/>
      <c r="S2"/>
    </row>
    <row r="3" spans="1:19" s="19" customFormat="1" ht="25.5" customHeight="1" thickBot="1">
      <c r="A3" s="130" t="s">
        <v>35</v>
      </c>
      <c r="B3" s="131"/>
      <c r="C3" s="137" t="s">
        <v>61</v>
      </c>
      <c r="D3" s="138"/>
      <c r="E3" s="138"/>
      <c r="F3" s="138"/>
      <c r="G3" s="139"/>
      <c r="H3" s="62" t="s">
        <v>16</v>
      </c>
      <c r="I3" s="134" t="str">
        <f>VLOOKUP(H2,Fly!A3:C102,2,FALSE)</f>
        <v>PA-28-161</v>
      </c>
      <c r="J3" s="135"/>
      <c r="K3" s="136"/>
      <c r="L3" s="63" t="s">
        <v>41</v>
      </c>
      <c r="M3" s="152"/>
      <c r="N3" s="153"/>
      <c r="O3" s="63"/>
      <c r="P3" s="64"/>
      <c r="Q3" s="65"/>
      <c r="R3" s="79"/>
      <c r="S3" s="1"/>
    </row>
    <row r="4" spans="1:19" s="19" customFormat="1" ht="25.5" customHeight="1" thickBot="1">
      <c r="A4" s="60" t="s">
        <v>36</v>
      </c>
      <c r="B4" s="61"/>
      <c r="C4" s="140" t="s">
        <v>74</v>
      </c>
      <c r="D4" s="141"/>
      <c r="E4" s="141"/>
      <c r="F4" s="141"/>
      <c r="G4" s="142"/>
      <c r="H4" s="62" t="s">
        <v>27</v>
      </c>
      <c r="I4" s="120">
        <v>40160</v>
      </c>
      <c r="J4" s="121"/>
      <c r="K4" s="122"/>
      <c r="L4" s="66" t="s">
        <v>39</v>
      </c>
      <c r="M4" s="154"/>
      <c r="N4" s="155"/>
      <c r="O4" s="66"/>
      <c r="P4" s="67"/>
      <c r="Q4" s="68"/>
      <c r="R4" s="80"/>
      <c r="S4" s="1"/>
    </row>
    <row r="5" spans="1:19" s="19" customFormat="1" ht="13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6"/>
    </row>
    <row r="6" spans="1:19" s="20" customFormat="1" ht="16.5" thickBot="1" thickTop="1">
      <c r="A6" s="128" t="s">
        <v>25</v>
      </c>
      <c r="B6" s="129"/>
      <c r="C6" s="70" t="s">
        <v>0</v>
      </c>
      <c r="D6" s="70" t="s">
        <v>43</v>
      </c>
      <c r="E6" s="126" t="s">
        <v>28</v>
      </c>
      <c r="F6" s="127"/>
      <c r="G6" s="70" t="s">
        <v>29</v>
      </c>
      <c r="H6" s="70" t="s">
        <v>28</v>
      </c>
      <c r="I6" s="70" t="s">
        <v>38</v>
      </c>
      <c r="J6" s="71" t="s">
        <v>33</v>
      </c>
      <c r="K6" s="72" t="s">
        <v>45</v>
      </c>
      <c r="L6" s="70" t="s">
        <v>37</v>
      </c>
      <c r="M6" s="70" t="s">
        <v>1</v>
      </c>
      <c r="N6" s="70" t="s">
        <v>30</v>
      </c>
      <c r="O6" s="70" t="s">
        <v>2</v>
      </c>
      <c r="P6" s="70" t="s">
        <v>3</v>
      </c>
      <c r="Q6" s="70" t="s">
        <v>4</v>
      </c>
      <c r="R6" s="73" t="s">
        <v>32</v>
      </c>
      <c r="S6" s="17"/>
    </row>
    <row r="7" spans="1:19" s="20" customFormat="1" ht="15.75" thickBot="1">
      <c r="A7" s="105" t="s">
        <v>24</v>
      </c>
      <c r="B7" s="106" t="s">
        <v>26</v>
      </c>
      <c r="C7" s="74"/>
      <c r="D7" s="74" t="s">
        <v>44</v>
      </c>
      <c r="E7" s="74" t="s">
        <v>10</v>
      </c>
      <c r="F7" s="75" t="s">
        <v>11</v>
      </c>
      <c r="G7" s="74"/>
      <c r="H7" s="74" t="s">
        <v>34</v>
      </c>
      <c r="I7" s="74"/>
      <c r="J7" s="81" t="s">
        <v>21</v>
      </c>
      <c r="K7" s="76"/>
      <c r="L7" s="74"/>
      <c r="M7" s="74" t="s">
        <v>5</v>
      </c>
      <c r="N7" s="74" t="s">
        <v>31</v>
      </c>
      <c r="O7" s="74"/>
      <c r="P7" s="74"/>
      <c r="Q7" s="74"/>
      <c r="R7" s="77"/>
      <c r="S7" s="17"/>
    </row>
    <row r="8" spans="1:20" ht="19.5" customHeight="1">
      <c r="A8" s="47">
        <v>2000</v>
      </c>
      <c r="B8" s="39">
        <v>2000</v>
      </c>
      <c r="C8" s="39">
        <v>80</v>
      </c>
      <c r="D8" s="99">
        <v>238</v>
      </c>
      <c r="E8" s="97">
        <v>0</v>
      </c>
      <c r="F8" s="46">
        <v>0</v>
      </c>
      <c r="G8" s="43">
        <f>GroundSpeed(C8,D8,E8,F8)</f>
        <v>80</v>
      </c>
      <c r="H8" s="94">
        <f aca="true" t="shared" si="0" ref="H8:H16">ROUND(WindCorrectionAngle(C8,D8,E8,F8),0)</f>
        <v>0</v>
      </c>
      <c r="I8" s="100">
        <f>IF(OR(ISBLANK(D8),ISBLANK(H8)),"",AddDegrees(D8,H8))</f>
        <v>238</v>
      </c>
      <c r="J8" s="90">
        <v>2</v>
      </c>
      <c r="K8" s="102">
        <f aca="true" t="shared" si="1" ref="K8:K21">IF(OR(ISBLANK(I8),ISBLANK(J8)),"",AddDegrees(I8,-J8))</f>
        <v>236</v>
      </c>
      <c r="L8" s="111" t="s">
        <v>62</v>
      </c>
      <c r="M8" s="23">
        <v>6</v>
      </c>
      <c r="N8" s="22">
        <f aca="true" t="shared" si="2" ref="N8:N21">IF(OR(ISBLANK(G8),ISBLANK(M8)),"",M8/G8*60)</f>
        <v>4.5</v>
      </c>
      <c r="O8" s="30"/>
      <c r="P8" s="31"/>
      <c r="Q8" s="31"/>
      <c r="R8" s="32"/>
      <c r="S8" s="16"/>
      <c r="T8" s="51"/>
    </row>
    <row r="9" spans="1:22" ht="19.5" customHeight="1">
      <c r="A9" s="48">
        <v>1700</v>
      </c>
      <c r="B9" s="40">
        <v>4500</v>
      </c>
      <c r="C9" s="40">
        <v>110</v>
      </c>
      <c r="D9" s="97">
        <v>241</v>
      </c>
      <c r="E9" s="97">
        <v>0</v>
      </c>
      <c r="F9" s="46">
        <v>0</v>
      </c>
      <c r="G9" s="107">
        <f aca="true" t="shared" si="3" ref="G9:G16">GroundSpeed(C9,D9,E9,F9)</f>
        <v>110</v>
      </c>
      <c r="H9" s="95">
        <f t="shared" si="0"/>
        <v>0</v>
      </c>
      <c r="I9" s="100">
        <f>IF(OR(ISBLANK(D9),ISBLANK(H9)),"",AddDegrees(D9,H9))</f>
        <v>241</v>
      </c>
      <c r="J9" s="91">
        <v>1</v>
      </c>
      <c r="K9" s="103">
        <f t="shared" si="1"/>
        <v>240</v>
      </c>
      <c r="L9" s="24" t="s">
        <v>63</v>
      </c>
      <c r="M9" s="25">
        <v>23</v>
      </c>
      <c r="N9" s="22">
        <f t="shared" si="2"/>
        <v>12.545454545454545</v>
      </c>
      <c r="O9" s="33"/>
      <c r="P9" s="34"/>
      <c r="Q9" s="34"/>
      <c r="R9" s="35"/>
      <c r="S9" s="16"/>
      <c r="V9" s="51"/>
    </row>
    <row r="10" spans="1:19" ht="19.5" customHeight="1">
      <c r="A10" s="48">
        <v>2300</v>
      </c>
      <c r="B10" s="40">
        <v>4500</v>
      </c>
      <c r="C10" s="40">
        <v>110</v>
      </c>
      <c r="D10" s="97">
        <v>203</v>
      </c>
      <c r="E10" s="97">
        <v>0</v>
      </c>
      <c r="F10" s="46">
        <v>0</v>
      </c>
      <c r="G10" s="44">
        <f t="shared" si="3"/>
        <v>110</v>
      </c>
      <c r="H10" s="95">
        <f t="shared" si="0"/>
        <v>0</v>
      </c>
      <c r="I10" s="100">
        <f>IF(OR(ISBLANK(D10),ISBLANK(H10)),"",AddDegrees(D10,H10))</f>
        <v>203</v>
      </c>
      <c r="J10" s="92">
        <v>1</v>
      </c>
      <c r="K10" s="103">
        <f t="shared" si="1"/>
        <v>202</v>
      </c>
      <c r="L10" s="24" t="s">
        <v>64</v>
      </c>
      <c r="M10" s="25">
        <v>16</v>
      </c>
      <c r="N10" s="22">
        <f t="shared" si="2"/>
        <v>8.727272727272727</v>
      </c>
      <c r="O10" s="33"/>
      <c r="P10" s="34"/>
      <c r="Q10" s="34"/>
      <c r="R10" s="35"/>
      <c r="S10" s="16"/>
    </row>
    <row r="11" spans="1:19" ht="19.5" customHeight="1">
      <c r="A11" s="48">
        <v>1900</v>
      </c>
      <c r="B11" s="40">
        <v>4500</v>
      </c>
      <c r="C11" s="40">
        <v>110</v>
      </c>
      <c r="D11" s="97">
        <v>192</v>
      </c>
      <c r="E11" s="97">
        <v>0</v>
      </c>
      <c r="F11" s="46">
        <v>0</v>
      </c>
      <c r="G11" s="44">
        <f t="shared" si="3"/>
        <v>110</v>
      </c>
      <c r="H11" s="95">
        <f t="shared" si="0"/>
        <v>0</v>
      </c>
      <c r="I11" s="100">
        <f>IF(OR(ISBLANK(D11),ISBLANK(H11)),"",AddDegrees(D11,H11))</f>
        <v>192</v>
      </c>
      <c r="J11" s="92">
        <v>1</v>
      </c>
      <c r="K11" s="103">
        <f t="shared" si="1"/>
        <v>191</v>
      </c>
      <c r="L11" s="24" t="s">
        <v>65</v>
      </c>
      <c r="M11" s="25">
        <v>18</v>
      </c>
      <c r="N11" s="22">
        <f t="shared" si="2"/>
        <v>9.818181818181818</v>
      </c>
      <c r="O11" s="33"/>
      <c r="P11" s="34"/>
      <c r="Q11" s="34"/>
      <c r="R11" s="35"/>
      <c r="S11" s="16"/>
    </row>
    <row r="12" spans="1:19" ht="19.5" customHeight="1">
      <c r="A12" s="48">
        <v>1700</v>
      </c>
      <c r="B12" s="40">
        <v>4500</v>
      </c>
      <c r="C12" s="40">
        <v>110</v>
      </c>
      <c r="D12" s="97">
        <v>200</v>
      </c>
      <c r="E12" s="97">
        <v>0</v>
      </c>
      <c r="F12" s="46">
        <v>0</v>
      </c>
      <c r="G12" s="44">
        <f t="shared" si="3"/>
        <v>110</v>
      </c>
      <c r="H12" s="95">
        <f t="shared" si="0"/>
        <v>0</v>
      </c>
      <c r="I12" s="100">
        <f>IF(OR(ISBLANK(D12),ISBLANK(H12)),"",AddDegrees(D12,H12))</f>
        <v>200</v>
      </c>
      <c r="J12" s="92">
        <v>1</v>
      </c>
      <c r="K12" s="103">
        <f t="shared" si="1"/>
        <v>199</v>
      </c>
      <c r="L12" s="24" t="s">
        <v>66</v>
      </c>
      <c r="M12" s="25">
        <v>13</v>
      </c>
      <c r="N12" s="22">
        <f t="shared" si="2"/>
        <v>7.090909090909091</v>
      </c>
      <c r="O12" s="33"/>
      <c r="P12" s="34"/>
      <c r="Q12" s="34"/>
      <c r="R12" s="35"/>
      <c r="S12" s="16"/>
    </row>
    <row r="13" spans="1:19" ht="19.5" customHeight="1">
      <c r="A13" s="48">
        <v>1400</v>
      </c>
      <c r="B13" s="40">
        <v>4500</v>
      </c>
      <c r="C13" s="40">
        <v>110</v>
      </c>
      <c r="D13" s="97">
        <v>226</v>
      </c>
      <c r="E13" s="97">
        <v>0</v>
      </c>
      <c r="F13" s="46">
        <v>0</v>
      </c>
      <c r="G13" s="44">
        <f t="shared" si="3"/>
        <v>110</v>
      </c>
      <c r="H13" s="95">
        <f t="shared" si="0"/>
        <v>0</v>
      </c>
      <c r="I13" s="100">
        <f>IF(OR(ISBLANK(D13),ISBLANK(H13)),"",AddDegrees(D13,H13))</f>
        <v>226</v>
      </c>
      <c r="J13" s="92">
        <v>1</v>
      </c>
      <c r="K13" s="103">
        <f t="shared" si="1"/>
        <v>225</v>
      </c>
      <c r="L13" s="24" t="s">
        <v>67</v>
      </c>
      <c r="M13" s="25">
        <v>23</v>
      </c>
      <c r="N13" s="22">
        <f t="shared" si="2"/>
        <v>12.545454545454545</v>
      </c>
      <c r="O13" s="33"/>
      <c r="P13" s="34"/>
      <c r="Q13" s="34"/>
      <c r="R13" s="35"/>
      <c r="S13" s="18"/>
    </row>
    <row r="14" spans="1:19" ht="19.5" customHeight="1">
      <c r="A14" s="48">
        <v>1200</v>
      </c>
      <c r="B14" s="40">
        <v>4500</v>
      </c>
      <c r="C14" s="40">
        <v>80</v>
      </c>
      <c r="D14" s="97">
        <v>234</v>
      </c>
      <c r="E14" s="97">
        <v>0</v>
      </c>
      <c r="F14" s="46">
        <v>0</v>
      </c>
      <c r="G14" s="44">
        <f t="shared" si="3"/>
        <v>80</v>
      </c>
      <c r="H14" s="95">
        <f t="shared" si="0"/>
        <v>0</v>
      </c>
      <c r="I14" s="100">
        <f>IF(OR(ISBLANK(D14),ISBLANK(H14)),"",AddDegrees(D14,H14))</f>
        <v>234</v>
      </c>
      <c r="J14" s="92">
        <v>1</v>
      </c>
      <c r="K14" s="103">
        <f t="shared" si="1"/>
        <v>233</v>
      </c>
      <c r="L14" s="24" t="s">
        <v>68</v>
      </c>
      <c r="M14" s="25">
        <v>20</v>
      </c>
      <c r="N14" s="22">
        <f t="shared" si="2"/>
        <v>15</v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7"/>
      <c r="E15" s="97"/>
      <c r="F15" s="46"/>
      <c r="G15" s="44"/>
      <c r="H15" s="95"/>
      <c r="I15" s="100"/>
      <c r="J15" s="92"/>
      <c r="K15" s="103"/>
      <c r="L15" s="24"/>
      <c r="M15" s="25"/>
      <c r="N15" s="22"/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7"/>
      <c r="E16" s="97"/>
      <c r="F16" s="46"/>
      <c r="G16" s="44"/>
      <c r="H16" s="95"/>
      <c r="I16" s="100"/>
      <c r="J16" s="92"/>
      <c r="K16" s="103"/>
      <c r="L16" s="24"/>
      <c r="M16" s="25"/>
      <c r="N16" s="22"/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7"/>
      <c r="E17" s="97"/>
      <c r="F17" s="46"/>
      <c r="G17" s="44"/>
      <c r="H17" s="95"/>
      <c r="I17" s="100">
        <f>IF(OR(ISBLANK(D17),ISBLANK(H17)),"",AddDegrees(D17,H17))</f>
      </c>
      <c r="J17" s="92"/>
      <c r="K17" s="103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7"/>
      <c r="E18" s="97"/>
      <c r="F18" s="46"/>
      <c r="G18" s="44"/>
      <c r="H18" s="95"/>
      <c r="I18" s="100">
        <f>IF(OR(ISBLANK(D18),ISBLANK(H18)),"",AddDegrees(D18,H18))</f>
      </c>
      <c r="J18" s="92"/>
      <c r="K18" s="103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7"/>
      <c r="E19" s="97"/>
      <c r="F19" s="46"/>
      <c r="G19" s="44"/>
      <c r="H19" s="95"/>
      <c r="I19" s="100">
        <f>IF(OR(ISBLANK(D19),ISBLANK(H19)),"",AddDegrees(D19,H19))</f>
      </c>
      <c r="J19" s="92"/>
      <c r="K19" s="103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7"/>
      <c r="E20" s="97"/>
      <c r="F20" s="46"/>
      <c r="G20" s="44"/>
      <c r="H20" s="95"/>
      <c r="I20" s="100">
        <f>IF(OR(ISBLANK(D20),ISBLANK(H20)),"",AddDegrees(D20,H20))</f>
      </c>
      <c r="J20" s="92"/>
      <c r="K20" s="103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98"/>
      <c r="E21" s="98"/>
      <c r="F21" s="41"/>
      <c r="G21" s="50"/>
      <c r="H21" s="96"/>
      <c r="I21" s="101">
        <f>IF(OR(ISBLANK(D21),ISBLANK(H21)),"",AddDegrees(D21,H21))</f>
      </c>
      <c r="J21" s="93"/>
      <c r="K21" s="104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59</v>
      </c>
      <c r="M22" s="28">
        <f>SUM(M8:M21)</f>
        <v>119</v>
      </c>
      <c r="N22" s="29">
        <f>SUM(N8:N21)</f>
        <v>70.22727272727273</v>
      </c>
      <c r="O22" s="3"/>
      <c r="P22" s="5" t="s">
        <v>58</v>
      </c>
      <c r="R22" s="8" t="s">
        <v>6</v>
      </c>
    </row>
    <row r="23" ht="12.75" customHeight="1"/>
    <row r="24" spans="1:18" ht="15.75" thickBot="1">
      <c r="A24" s="6" t="s">
        <v>7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ENGK</v>
      </c>
      <c r="P24" s="4"/>
      <c r="Q24" s="4"/>
      <c r="R24" s="4"/>
    </row>
    <row r="25" spans="1:18" ht="19.5" customHeight="1">
      <c r="A25" s="9" t="s">
        <v>46</v>
      </c>
      <c r="B25" s="10"/>
      <c r="C25" s="10"/>
      <c r="D25" s="12"/>
      <c r="E25" s="10"/>
      <c r="F25" s="10"/>
      <c r="G25" s="11"/>
      <c r="H25" s="108" t="s">
        <v>47</v>
      </c>
      <c r="I25" s="42">
        <f>VLOOKUP(H2,Fly!A3:C102,3,FALSE)</f>
        <v>10</v>
      </c>
      <c r="K25" s="82" t="s">
        <v>51</v>
      </c>
      <c r="L25" s="123" t="s">
        <v>69</v>
      </c>
      <c r="M25" s="124"/>
      <c r="N25" s="7"/>
      <c r="O25" s="82" t="s">
        <v>51</v>
      </c>
      <c r="P25" s="112" t="s">
        <v>75</v>
      </c>
      <c r="Q25" s="113"/>
      <c r="R25" s="114"/>
    </row>
    <row r="26" spans="1:18" ht="19.5" customHeight="1">
      <c r="A26" s="13" t="s">
        <v>49</v>
      </c>
      <c r="B26" s="14"/>
      <c r="C26" s="14"/>
      <c r="D26" s="15"/>
      <c r="E26" s="14"/>
      <c r="F26" s="14"/>
      <c r="G26" s="15"/>
      <c r="H26" s="15" t="s">
        <v>8</v>
      </c>
      <c r="I26" s="87">
        <f>(N22+45)/60*I25*1.05</f>
        <v>20.16477272727273</v>
      </c>
      <c r="K26" s="83" t="s">
        <v>52</v>
      </c>
      <c r="L26" s="118" t="s">
        <v>70</v>
      </c>
      <c r="M26" s="119"/>
      <c r="N26" s="7"/>
      <c r="O26" s="83" t="s">
        <v>52</v>
      </c>
      <c r="P26" s="115" t="s">
        <v>77</v>
      </c>
      <c r="Q26" s="116"/>
      <c r="R26" s="117"/>
    </row>
    <row r="27" spans="1:18" ht="19.5" customHeight="1">
      <c r="A27" s="13" t="s">
        <v>50</v>
      </c>
      <c r="B27" s="14"/>
      <c r="C27" s="14"/>
      <c r="D27" s="15"/>
      <c r="E27" s="109">
        <v>30</v>
      </c>
      <c r="F27" s="14" t="s">
        <v>56</v>
      </c>
      <c r="G27" s="15"/>
      <c r="H27" s="15" t="s">
        <v>8</v>
      </c>
      <c r="I27" s="110">
        <f>I25*(E27/60)+I26</f>
        <v>25.16477272727273</v>
      </c>
      <c r="K27" s="83" t="s">
        <v>55</v>
      </c>
      <c r="L27" s="118" t="s">
        <v>71</v>
      </c>
      <c r="M27" s="125"/>
      <c r="N27" s="7"/>
      <c r="O27" s="83" t="s">
        <v>72</v>
      </c>
      <c r="P27" s="115" t="s">
        <v>73</v>
      </c>
      <c r="Q27" s="116"/>
      <c r="R27" s="117"/>
    </row>
    <row r="28" spans="1:18" ht="19.5" customHeight="1">
      <c r="A28" s="52" t="s">
        <v>57</v>
      </c>
      <c r="B28" s="53"/>
      <c r="C28" s="53"/>
      <c r="D28" s="53"/>
      <c r="E28" s="53"/>
      <c r="F28" s="53"/>
      <c r="G28" s="53"/>
      <c r="H28" s="53" t="s">
        <v>8</v>
      </c>
      <c r="I28" s="86">
        <v>47</v>
      </c>
      <c r="K28" s="84" t="s">
        <v>53</v>
      </c>
      <c r="L28" s="118"/>
      <c r="M28" s="119"/>
      <c r="N28" s="7"/>
      <c r="O28" s="84"/>
      <c r="P28" s="115" t="s">
        <v>76</v>
      </c>
      <c r="Q28" s="116"/>
      <c r="R28" s="117"/>
    </row>
    <row r="29" spans="1:18" ht="19.5" customHeight="1" thickBot="1">
      <c r="A29" s="148" t="s">
        <v>60</v>
      </c>
      <c r="B29" s="149"/>
      <c r="C29" s="149"/>
      <c r="D29" s="149"/>
      <c r="E29" s="149"/>
      <c r="F29" s="149"/>
      <c r="G29" s="149"/>
      <c r="H29" s="54" t="s">
        <v>18</v>
      </c>
      <c r="I29" s="88">
        <f>IF(ISBLANK(I28),"",I28/(24*I25))</f>
        <v>0.19583333333333333</v>
      </c>
      <c r="K29" s="85" t="s">
        <v>54</v>
      </c>
      <c r="L29" s="143"/>
      <c r="M29" s="144"/>
      <c r="N29" s="7"/>
      <c r="O29" s="85"/>
      <c r="P29" s="145"/>
      <c r="Q29" s="146"/>
      <c r="R29" s="147"/>
    </row>
    <row r="30" ht="19.5" customHeight="1"/>
  </sheetData>
  <sheetProtection/>
  <mergeCells count="22">
    <mergeCell ref="L29:M29"/>
    <mergeCell ref="P29:R29"/>
    <mergeCell ref="A29:G29"/>
    <mergeCell ref="M2:N2"/>
    <mergeCell ref="M3:N3"/>
    <mergeCell ref="M4:N4"/>
    <mergeCell ref="E6:F6"/>
    <mergeCell ref="A6:B6"/>
    <mergeCell ref="A3:B3"/>
    <mergeCell ref="H2:K2"/>
    <mergeCell ref="I3:K3"/>
    <mergeCell ref="C3:G3"/>
    <mergeCell ref="C4:G4"/>
    <mergeCell ref="P25:R25"/>
    <mergeCell ref="P26:R26"/>
    <mergeCell ref="P27:R27"/>
    <mergeCell ref="P28:R28"/>
    <mergeCell ref="L28:M28"/>
    <mergeCell ref="I4:K4"/>
    <mergeCell ref="L25:M25"/>
    <mergeCell ref="L26:M26"/>
    <mergeCell ref="L27:M27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14</v>
      </c>
      <c r="B2" s="45" t="s">
        <v>16</v>
      </c>
      <c r="C2" s="45" t="s">
        <v>15</v>
      </c>
      <c r="D2" s="45" t="s">
        <v>23</v>
      </c>
    </row>
    <row r="3" spans="1:4" ht="12.75">
      <c r="A3" t="s">
        <v>12</v>
      </c>
      <c r="B3" t="s">
        <v>9</v>
      </c>
      <c r="C3" s="55">
        <v>9.2</v>
      </c>
      <c r="D3" s="55">
        <v>1</v>
      </c>
    </row>
    <row r="4" spans="1:4" ht="12.75">
      <c r="A4" t="s">
        <v>13</v>
      </c>
      <c r="B4" t="s">
        <v>17</v>
      </c>
      <c r="C4" s="55">
        <v>10</v>
      </c>
      <c r="D4" s="55">
        <v>1</v>
      </c>
    </row>
    <row r="5" spans="1:4" ht="12.75">
      <c r="A5" t="s">
        <v>19</v>
      </c>
      <c r="B5" t="s">
        <v>20</v>
      </c>
      <c r="C5" s="55">
        <v>10.2</v>
      </c>
      <c r="D5" s="55">
        <v>1.4</v>
      </c>
    </row>
    <row r="6" spans="1:4" ht="12.75">
      <c r="A6" s="5" t="s">
        <v>22</v>
      </c>
      <c r="B6" t="s">
        <v>20</v>
      </c>
      <c r="C6" s="55">
        <v>10</v>
      </c>
      <c r="D6" s="55">
        <v>1.4</v>
      </c>
    </row>
    <row r="7" spans="3:4" ht="12.75">
      <c r="C7" s="55"/>
      <c r="D7" s="55"/>
    </row>
    <row r="8" spans="3:4" ht="12.75">
      <c r="C8" s="55"/>
      <c r="D8" s="55"/>
    </row>
    <row r="9" spans="3:4" ht="12.75">
      <c r="C9" s="55"/>
      <c r="D9" s="55"/>
    </row>
    <row r="10" spans="3:4" ht="12.75">
      <c r="C10" s="55"/>
      <c r="D10" s="55"/>
    </row>
    <row r="11" spans="3:4" ht="12.75">
      <c r="C11" s="55"/>
      <c r="D11" s="55"/>
    </row>
    <row r="12" spans="3:4" ht="12.75">
      <c r="C12" s="55"/>
      <c r="D12" s="55"/>
    </row>
    <row r="13" spans="3:4" ht="12.75">
      <c r="C13" s="55"/>
      <c r="D13" s="55"/>
    </row>
    <row r="14" spans="3:4" ht="12.75">
      <c r="C14" s="55"/>
      <c r="D14" s="55"/>
    </row>
    <row r="15" spans="3:4" ht="12.75">
      <c r="C15" s="55"/>
      <c r="D15" s="55"/>
    </row>
    <row r="16" ht="12.75">
      <c r="D16" s="55"/>
    </row>
    <row r="17" ht="12.75">
      <c r="D17" s="55"/>
    </row>
    <row r="18" ht="12.75">
      <c r="D18" s="55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2009-07-22T16:51:09Z</cp:lastPrinted>
  <dcterms:created xsi:type="dcterms:W3CDTF">1999-11-19T19:35:08Z</dcterms:created>
  <dcterms:modified xsi:type="dcterms:W3CDTF">2009-12-12T20:04:38Z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