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<sst xmlns="http://schemas.openxmlformats.org/spreadsheetml/2006/main" count="106" uniqueCount="90">
  <si>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</si>
  <si>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</si>
  <si>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</si>
  <si>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</si>
  <si>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</si>
  <si>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</si>
  <si>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</si>
  <si>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</si>
  <si>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</si>
  <si>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</si>
  <si>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</si>
  <si>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</si>
  <si>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</si>
  <si>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</si>
  <si>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</si>
  <si>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</si>
  <si>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</si>
  <si>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</si>
  <si>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</si>
  <si>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</si>
  <si>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</si>
  <si>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</si>
  <si>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</si>
  <si>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</si>
  <si>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</si>
  <si>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</si>
  <si>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</si>
  <si>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</si>
  <si>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</si>
  <si>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</si>
  <si>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</si>
  <si>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</si>
  <si>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</si>
  <si>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</si>
  <si>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</si>
  <si>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</si>
  <si>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</si>
  <si>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</si>
  <si>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</si>
  <si>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</si>
  <si>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</si>
  <si>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</si>
  <si>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</si>
  <si>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</si>
  <si>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</si>
  <si>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</si>
  <si>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</si>
  <si>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</si>
  <si>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</si>
  <si>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</si>
  <si>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</si>
  <si>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</si>
  <si>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</si>
  <si>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</si>
  <si>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</si>
  <si>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</si>
  <si>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</si>
  <si>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</si>
  <si>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</si>
  <si>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LN-MTJ</t>
  </si>
  <si>
    <t>C182</t>
  </si>
  <si>
    <t>ENKJ</t>
  </si>
  <si>
    <t>ENSM</t>
  </si>
  <si>
    <t>12 / 30</t>
  </si>
  <si>
    <t>ENKJ - Sørum</t>
  </si>
  <si>
    <t>Sørum - Vormsund</t>
  </si>
  <si>
    <t>Vormsund - Minnesund</t>
  </si>
  <si>
    <t>1500</t>
  </si>
  <si>
    <t>2000</t>
  </si>
  <si>
    <t>2400</t>
  </si>
  <si>
    <t>3000</t>
  </si>
  <si>
    <t>100</t>
  </si>
  <si>
    <t>130</t>
  </si>
  <si>
    <t>1700</t>
  </si>
  <si>
    <t>Minnesund - Tangen</t>
  </si>
  <si>
    <t>Tangen - Rokosjøen</t>
  </si>
  <si>
    <t>Rokosjøen - Jømna</t>
  </si>
  <si>
    <t>Jømna - ENSM</t>
  </si>
  <si>
    <t>119.100</t>
  </si>
  <si>
    <t>118.475 / 120.450</t>
  </si>
  <si>
    <t>Elev</t>
  </si>
  <si>
    <t>15 / 33 (RH)</t>
  </si>
  <si>
    <t>123.350</t>
  </si>
  <si>
    <t>118.475</t>
  </si>
  <si>
    <t>Circuit</t>
  </si>
  <si>
    <t>354'</t>
  </si>
  <si>
    <t>1500' AMSL</t>
  </si>
  <si>
    <t>1400 AMSL'</t>
  </si>
  <si>
    <t>710'</t>
  </si>
  <si>
    <t>LN-EDB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</si>
</sst>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uble"/>
      <right style="thin"/>
      <top style="medium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34" borderId="31" xfId="0" applyNumberFormat="1" applyFill="1" applyBorder="1" applyAlignment="1">
      <alignment horizontal="center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34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2" fillId="33" borderId="52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2" xfId="0" applyNumberFormat="1" applyFont="1" applyFill="1" applyBorder="1" applyAlignment="1" applyProtection="1">
      <alignment/>
      <protection locked="0"/>
    </xf>
    <xf numFmtId="49" fontId="2" fillId="33" borderId="38" xfId="0" applyNumberFormat="1" applyFont="1" applyFill="1" applyBorder="1" applyAlignment="1" applyProtection="1">
      <alignment/>
      <protection locked="0"/>
    </xf>
    <xf numFmtId="173" fontId="2" fillId="0" borderId="53" xfId="0" applyNumberFormat="1" applyFont="1" applyBorder="1" applyAlignment="1" applyProtection="1">
      <alignment/>
      <protection locked="0"/>
    </xf>
    <xf numFmtId="173" fontId="2" fillId="34" borderId="54" xfId="0" applyNumberFormat="1" applyFont="1" applyFill="1" applyBorder="1" applyAlignment="1">
      <alignment/>
    </xf>
    <xf numFmtId="179" fontId="2" fillId="34" borderId="55" xfId="0" applyNumberFormat="1" applyFont="1" applyFill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 horizontal="left"/>
      <protection/>
    </xf>
    <xf numFmtId="180" fontId="0" fillId="0" borderId="56" xfId="0" applyNumberFormat="1" applyBorder="1" applyAlignment="1" applyProtection="1">
      <alignment horizontal="center"/>
      <protection locked="0"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0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1" xfId="0" applyNumberFormat="1" applyFill="1" applyBorder="1" applyAlignment="1">
      <alignment horizontal="center"/>
    </xf>
    <xf numFmtId="181" fontId="0" fillId="34" borderId="61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0" fontId="2" fillId="33" borderId="64" xfId="0" applyFont="1" applyFill="1" applyBorder="1" applyAlignment="1" applyProtection="1">
      <alignment horizontal="center"/>
      <protection/>
    </xf>
    <xf numFmtId="0" fontId="2" fillId="33" borderId="65" xfId="0" applyFont="1" applyFill="1" applyBorder="1" applyAlignment="1" applyProtection="1">
      <alignment horizontal="center"/>
      <protection/>
    </xf>
    <xf numFmtId="1" fontId="0" fillId="34" borderId="66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7" xfId="0" applyFont="1" applyFill="1" applyBorder="1" applyAlignment="1" applyProtection="1">
      <alignment/>
      <protection locked="0"/>
    </xf>
    <xf numFmtId="173" fontId="2" fillId="35" borderId="54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49" fontId="0" fillId="0" borderId="68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2" fillId="0" borderId="39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49" fontId="2" fillId="0" borderId="39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0" fontId="2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0" xfId="0" applyNumberFormat="1" applyFont="1" applyBorder="1" applyAlignment="1" applyProtection="1" quotePrefix="1">
      <alignment horizontal="right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55" xfId="0" applyFont="1" applyBorder="1" applyAlignment="1" applyProtection="1">
      <alignment/>
      <protection locked="0"/>
    </xf>
    <xf numFmtId="173" fontId="2" fillId="34" borderId="35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6" xfId="0" applyNumberFormat="1" applyFont="1" applyFill="1" applyBorder="1" applyAlignment="1" applyProtection="1">
      <alignment/>
      <protection/>
    </xf>
    <xf numFmtId="0" fontId="7" fillId="0" borderId="35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>
      <alignment horizontal="center"/>
    </xf>
    <xf numFmtId="0" fontId="2" fillId="33" borderId="35" xfId="0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49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49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4">
      <selection activeCell="I4" sqref="I4:K4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/>
    </row>
    <row r="2" spans="1:19" s="19" customFormat="1" ht="25.5" customHeight="1" thickBot="1">
      <c r="A2" s="88" t="s">
        <v>46</v>
      </c>
      <c r="B2" s="88"/>
      <c r="C2" s="88"/>
      <c r="D2" s="88"/>
      <c r="E2" s="88"/>
      <c r="F2" s="88"/>
      <c r="G2" s="88"/>
      <c r="H2" s="136" t="s">
        <v>89</v>
      </c>
      <c r="I2" s="136"/>
      <c r="J2" s="136"/>
      <c r="K2" s="137"/>
      <c r="L2" s="56" t="s">
        <v>38</v>
      </c>
      <c r="M2" s="121"/>
      <c r="N2" s="122"/>
      <c r="O2" s="56" t="s">
        <v>40</v>
      </c>
      <c r="P2" s="57"/>
      <c r="Q2" s="58"/>
      <c r="R2" s="77"/>
      <c r="S2"/>
    </row>
    <row r="3" spans="1:19" s="19" customFormat="1" ht="25.5" customHeight="1" thickBot="1">
      <c r="A3" s="152" t="s">
        <v>33</v>
      </c>
      <c r="B3" s="153"/>
      <c r="C3" s="141" t="s">
        <v>61</v>
      </c>
      <c r="D3" s="142"/>
      <c r="E3" s="142"/>
      <c r="F3" s="142"/>
      <c r="G3" s="143"/>
      <c r="H3" s="61" t="s">
        <v>15</v>
      </c>
      <c r="I3" s="138" t="str">
        <f>VLOOKUP(H2,Fly!A3:C104,2,FALSE)</f>
        <v>C182</v>
      </c>
      <c r="J3" s="139"/>
      <c r="K3" s="140"/>
      <c r="L3" s="62" t="s">
        <v>39</v>
      </c>
      <c r="M3" s="123"/>
      <c r="N3" s="124"/>
      <c r="O3" s="62"/>
      <c r="P3" s="63"/>
      <c r="Q3" s="64"/>
      <c r="R3" s="78"/>
      <c r="S3" s="1"/>
    </row>
    <row r="4" spans="1:19" s="19" customFormat="1" ht="25.5" customHeight="1" thickBot="1">
      <c r="A4" s="59" t="s">
        <v>34</v>
      </c>
      <c r="B4" s="60"/>
      <c r="C4" s="144" t="s">
        <v>62</v>
      </c>
      <c r="D4" s="145"/>
      <c r="E4" s="145"/>
      <c r="F4" s="145"/>
      <c r="G4" s="146"/>
      <c r="H4" s="61" t="s">
        <v>25</v>
      </c>
      <c r="I4" s="147"/>
      <c r="J4" s="148"/>
      <c r="K4" s="149"/>
      <c r="L4" s="65" t="s">
        <v>37</v>
      </c>
      <c r="M4" s="125"/>
      <c r="N4" s="126"/>
      <c r="O4" s="65"/>
      <c r="P4" s="66"/>
      <c r="Q4" s="67"/>
      <c r="R4" s="79"/>
      <c r="S4" s="1"/>
    </row>
    <row r="5" spans="1:19" s="19" customFormat="1" ht="13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16"/>
    </row>
    <row r="6" spans="1:19" s="20" customFormat="1" ht="16.5" thickBot="1" thickTop="1">
      <c r="A6" s="150" t="s">
        <v>23</v>
      </c>
      <c r="B6" s="151"/>
      <c r="C6" s="69" t="s">
        <v>0</v>
      </c>
      <c r="D6" s="69" t="s">
        <v>41</v>
      </c>
      <c r="E6" s="129" t="s">
        <v>26</v>
      </c>
      <c r="F6" s="130"/>
      <c r="G6" s="69" t="s">
        <v>27</v>
      </c>
      <c r="H6" s="69" t="s">
        <v>26</v>
      </c>
      <c r="I6" s="69" t="s">
        <v>36</v>
      </c>
      <c r="J6" s="70" t="s">
        <v>31</v>
      </c>
      <c r="K6" s="71" t="s">
        <v>43</v>
      </c>
      <c r="L6" s="69" t="s">
        <v>35</v>
      </c>
      <c r="M6" s="69" t="s">
        <v>1</v>
      </c>
      <c r="N6" s="69" t="s">
        <v>28</v>
      </c>
      <c r="O6" s="69" t="s">
        <v>2</v>
      </c>
      <c r="P6" s="69" t="s">
        <v>3</v>
      </c>
      <c r="Q6" s="69" t="s">
        <v>4</v>
      </c>
      <c r="R6" s="72" t="s">
        <v>30</v>
      </c>
      <c r="S6" s="17"/>
    </row>
    <row r="7" spans="1:19" s="20" customFormat="1" ht="15.75" thickBot="1">
      <c r="A7" s="103" t="s">
        <v>22</v>
      </c>
      <c r="B7" s="104" t="s">
        <v>24</v>
      </c>
      <c r="C7" s="73"/>
      <c r="D7" s="73" t="s">
        <v>42</v>
      </c>
      <c r="E7" s="73" t="s">
        <v>9</v>
      </c>
      <c r="F7" s="74" t="s">
        <v>10</v>
      </c>
      <c r="G7" s="73"/>
      <c r="H7" s="73" t="s">
        <v>32</v>
      </c>
      <c r="I7" s="73"/>
      <c r="J7" s="80" t="s">
        <v>20</v>
      </c>
      <c r="K7" s="75"/>
      <c r="L7" s="73"/>
      <c r="M7" s="73" t="s">
        <v>5</v>
      </c>
      <c r="N7" s="73" t="s">
        <v>29</v>
      </c>
      <c r="O7" s="73"/>
      <c r="P7" s="73"/>
      <c r="Q7" s="73"/>
      <c r="R7" s="76"/>
      <c r="S7" s="17"/>
    </row>
    <row r="8" spans="1:20" ht="19.5" customHeight="1">
      <c r="A8" s="110" t="s">
        <v>67</v>
      </c>
      <c r="B8" s="111" t="s">
        <v>68</v>
      </c>
      <c r="C8" s="111" t="s">
        <v>71</v>
      </c>
      <c r="D8" s="96">
        <v>72</v>
      </c>
      <c r="E8" s="96">
        <v>0</v>
      </c>
      <c r="F8" s="45">
        <v>0</v>
      </c>
      <c r="G8" s="42">
        <f>GroundSpeed(C8,D8,E8,F8)</f>
        <v>100</v>
      </c>
      <c r="H8" s="93">
        <f aca="true" t="shared" si="0" ref="H8:H14">ROUND(WindCorrectionAngle(C8,D8,E8,F8),0)</f>
        <v>0</v>
      </c>
      <c r="I8" s="98">
        <f aca="true" t="shared" si="1" ref="I8:I21">IF(OR(ISBLANK(D8),ISBLANK(H8)),"",AddDegrees(D8,H8))</f>
        <v>72</v>
      </c>
      <c r="J8" s="89">
        <v>2</v>
      </c>
      <c r="K8" s="100">
        <f aca="true" t="shared" si="2" ref="K8:K21">IF(OR(ISBLANK(I8),ISBLANK(J8)),"",AddDegrees(I8,-J8))</f>
        <v>70</v>
      </c>
      <c r="L8" s="109" t="s">
        <v>64</v>
      </c>
      <c r="M8" s="23">
        <v>6</v>
      </c>
      <c r="N8" s="22">
        <f aca="true" t="shared" si="3" ref="N8:N21">IF(OR(ISBLANK(G8),ISBLANK(M8)),"",M8/G8*60)</f>
        <v>3.5999999999999996</v>
      </c>
      <c r="O8" s="30"/>
      <c r="P8" s="31"/>
      <c r="Q8" s="31"/>
      <c r="R8" s="32"/>
      <c r="S8" s="16"/>
      <c r="T8" s="50"/>
    </row>
    <row r="9" spans="1:22" ht="19.5" customHeight="1">
      <c r="A9" s="112" t="s">
        <v>67</v>
      </c>
      <c r="B9" s="113" t="s">
        <v>69</v>
      </c>
      <c r="C9" s="113" t="s">
        <v>72</v>
      </c>
      <c r="D9" s="96">
        <v>42</v>
      </c>
      <c r="E9" s="96">
        <v>0</v>
      </c>
      <c r="F9" s="45">
        <v>0</v>
      </c>
      <c r="G9" s="105">
        <f aca="true" t="shared" si="4" ref="G9:G14">GroundSpeed(C9,D9,E9,F9)</f>
        <v>130</v>
      </c>
      <c r="H9" s="94">
        <f t="shared" si="0"/>
        <v>0</v>
      </c>
      <c r="I9" s="98">
        <f t="shared" si="1"/>
        <v>42</v>
      </c>
      <c r="J9" s="90">
        <v>2</v>
      </c>
      <c r="K9" s="101">
        <f t="shared" si="2"/>
        <v>40</v>
      </c>
      <c r="L9" s="24" t="s">
        <v>65</v>
      </c>
      <c r="M9" s="25">
        <v>11</v>
      </c>
      <c r="N9" s="22">
        <f t="shared" si="3"/>
        <v>5.0769230769230775</v>
      </c>
      <c r="O9" s="33"/>
      <c r="P9" s="34"/>
      <c r="Q9" s="34"/>
      <c r="R9" s="35"/>
      <c r="S9" s="16"/>
      <c r="V9" s="50"/>
    </row>
    <row r="10" spans="1:19" ht="19.5" customHeight="1">
      <c r="A10" s="112" t="s">
        <v>73</v>
      </c>
      <c r="B10" s="113" t="s">
        <v>69</v>
      </c>
      <c r="C10" s="113" t="s">
        <v>72</v>
      </c>
      <c r="D10" s="96">
        <v>335</v>
      </c>
      <c r="E10" s="96">
        <v>0</v>
      </c>
      <c r="F10" s="45">
        <v>0</v>
      </c>
      <c r="G10" s="43">
        <f t="shared" si="4"/>
        <v>130</v>
      </c>
      <c r="H10" s="94">
        <f t="shared" si="0"/>
        <v>0</v>
      </c>
      <c r="I10" s="98">
        <f t="shared" si="1"/>
        <v>335</v>
      </c>
      <c r="J10" s="91">
        <v>2</v>
      </c>
      <c r="K10" s="101">
        <f t="shared" si="2"/>
        <v>333</v>
      </c>
      <c r="L10" s="24" t="s">
        <v>66</v>
      </c>
      <c r="M10" s="25">
        <v>18</v>
      </c>
      <c r="N10" s="22">
        <f t="shared" si="3"/>
        <v>8.307692307692308</v>
      </c>
      <c r="O10" s="33"/>
      <c r="P10" s="34"/>
      <c r="Q10" s="34"/>
      <c r="R10" s="35"/>
      <c r="S10" s="16"/>
    </row>
    <row r="11" spans="1:19" ht="19.5" customHeight="1">
      <c r="A11" s="112" t="s">
        <v>68</v>
      </c>
      <c r="B11" s="113" t="s">
        <v>70</v>
      </c>
      <c r="C11" s="113" t="s">
        <v>72</v>
      </c>
      <c r="D11" s="96">
        <v>5</v>
      </c>
      <c r="E11" s="96">
        <v>0</v>
      </c>
      <c r="F11" s="45">
        <v>0</v>
      </c>
      <c r="G11" s="43">
        <f t="shared" si="4"/>
        <v>130</v>
      </c>
      <c r="H11" s="94">
        <f t="shared" si="0"/>
        <v>0</v>
      </c>
      <c r="I11" s="98">
        <f t="shared" si="1"/>
        <v>5</v>
      </c>
      <c r="J11" s="91">
        <v>2</v>
      </c>
      <c r="K11" s="101">
        <f t="shared" si="2"/>
        <v>3</v>
      </c>
      <c r="L11" s="24" t="s">
        <v>74</v>
      </c>
      <c r="M11" s="25">
        <v>13</v>
      </c>
      <c r="N11" s="22">
        <f t="shared" si="3"/>
        <v>6</v>
      </c>
      <c r="O11" s="33"/>
      <c r="P11" s="34"/>
      <c r="Q11" s="34"/>
      <c r="R11" s="35"/>
      <c r="S11" s="16"/>
    </row>
    <row r="12" spans="1:19" ht="19.5" customHeight="1">
      <c r="A12" s="46">
        <v>1900</v>
      </c>
      <c r="B12" s="39">
        <v>3000</v>
      </c>
      <c r="C12" s="39">
        <v>130</v>
      </c>
      <c r="D12" s="96">
        <v>28</v>
      </c>
      <c r="E12" s="96">
        <v>0</v>
      </c>
      <c r="F12" s="45">
        <v>0</v>
      </c>
      <c r="G12" s="43">
        <f t="shared" si="4"/>
        <v>130</v>
      </c>
      <c r="H12" s="94">
        <f t="shared" si="0"/>
        <v>0</v>
      </c>
      <c r="I12" s="98">
        <f t="shared" si="1"/>
        <v>28</v>
      </c>
      <c r="J12" s="91">
        <v>2</v>
      </c>
      <c r="K12" s="101">
        <f t="shared" si="2"/>
        <v>26</v>
      </c>
      <c r="L12" s="24" t="s">
        <v>75</v>
      </c>
      <c r="M12" s="25">
        <v>11</v>
      </c>
      <c r="N12" s="22">
        <f t="shared" si="3"/>
        <v>5.0769230769230775</v>
      </c>
      <c r="O12" s="33"/>
      <c r="P12" s="34"/>
      <c r="Q12" s="34"/>
      <c r="R12" s="35"/>
      <c r="S12" s="16"/>
    </row>
    <row r="13" spans="1:19" ht="19.5" customHeight="1">
      <c r="A13" s="46">
        <v>1800</v>
      </c>
      <c r="B13" s="39">
        <v>3000</v>
      </c>
      <c r="C13" s="39">
        <v>130</v>
      </c>
      <c r="D13" s="96">
        <v>79</v>
      </c>
      <c r="E13" s="96">
        <v>0</v>
      </c>
      <c r="F13" s="45">
        <v>0</v>
      </c>
      <c r="G13" s="43">
        <f t="shared" si="4"/>
        <v>130</v>
      </c>
      <c r="H13" s="94">
        <f t="shared" si="0"/>
        <v>0</v>
      </c>
      <c r="I13" s="98">
        <f t="shared" si="1"/>
        <v>79</v>
      </c>
      <c r="J13" s="91">
        <v>2</v>
      </c>
      <c r="K13" s="101">
        <f t="shared" si="2"/>
        <v>77</v>
      </c>
      <c r="L13" s="24" t="s">
        <v>76</v>
      </c>
      <c r="M13" s="25">
        <v>8</v>
      </c>
      <c r="N13" s="22">
        <f t="shared" si="3"/>
        <v>3.6923076923076925</v>
      </c>
      <c r="O13" s="33"/>
      <c r="P13" s="34"/>
      <c r="Q13" s="34"/>
      <c r="R13" s="35"/>
      <c r="S13" s="18"/>
    </row>
    <row r="14" spans="1:19" ht="19.5" customHeight="1">
      <c r="A14" s="46">
        <v>1400</v>
      </c>
      <c r="B14" s="39">
        <v>1400</v>
      </c>
      <c r="C14" s="39">
        <v>80</v>
      </c>
      <c r="D14" s="96">
        <v>346</v>
      </c>
      <c r="E14" s="96">
        <v>0</v>
      </c>
      <c r="F14" s="45">
        <v>0</v>
      </c>
      <c r="G14" s="43">
        <f t="shared" si="4"/>
        <v>80</v>
      </c>
      <c r="H14" s="94">
        <f t="shared" si="0"/>
        <v>0</v>
      </c>
      <c r="I14" s="98">
        <f t="shared" si="1"/>
        <v>346</v>
      </c>
      <c r="J14" s="91">
        <v>2</v>
      </c>
      <c r="K14" s="101">
        <f t="shared" si="2"/>
        <v>344</v>
      </c>
      <c r="L14" s="24" t="s">
        <v>77</v>
      </c>
      <c r="M14" s="25">
        <v>5</v>
      </c>
      <c r="N14" s="22">
        <f t="shared" si="3"/>
        <v>3.75</v>
      </c>
      <c r="O14" s="33"/>
      <c r="P14" s="34"/>
      <c r="Q14" s="34"/>
      <c r="R14" s="35"/>
      <c r="S14" s="18"/>
    </row>
    <row r="15" spans="1:19" ht="19.5" customHeight="1">
      <c r="A15" s="46"/>
      <c r="B15" s="39"/>
      <c r="C15" s="39"/>
      <c r="D15" s="96"/>
      <c r="E15" s="96"/>
      <c r="F15" s="45"/>
      <c r="G15" s="43"/>
      <c r="H15" s="94"/>
      <c r="I15" s="98">
        <f t="shared" si="1"/>
      </c>
      <c r="J15" s="91"/>
      <c r="K15" s="101">
        <f t="shared" si="2"/>
      </c>
      <c r="L15" s="49"/>
      <c r="M15" s="25"/>
      <c r="N15" s="22">
        <f t="shared" si="3"/>
      </c>
      <c r="O15" s="33"/>
      <c r="P15" s="34"/>
      <c r="Q15" s="34"/>
      <c r="R15" s="35"/>
      <c r="S15" s="18"/>
    </row>
    <row r="16" spans="1:19" ht="19.5" customHeight="1">
      <c r="A16" s="46"/>
      <c r="B16" s="39"/>
      <c r="C16" s="39"/>
      <c r="D16" s="96"/>
      <c r="E16" s="96"/>
      <c r="F16" s="45"/>
      <c r="G16" s="43"/>
      <c r="H16" s="94"/>
      <c r="I16" s="98">
        <f t="shared" si="1"/>
      </c>
      <c r="J16" s="91"/>
      <c r="K16" s="101">
        <f t="shared" si="2"/>
      </c>
      <c r="L16" s="24"/>
      <c r="M16" s="25"/>
      <c r="N16" s="22">
        <f t="shared" si="3"/>
      </c>
      <c r="O16" s="33"/>
      <c r="P16" s="34"/>
      <c r="Q16" s="34"/>
      <c r="R16" s="35"/>
      <c r="S16" s="18"/>
    </row>
    <row r="17" spans="1:19" ht="19.5" customHeight="1">
      <c r="A17" s="46"/>
      <c r="B17" s="39"/>
      <c r="C17" s="39"/>
      <c r="D17" s="96"/>
      <c r="E17" s="96"/>
      <c r="F17" s="45"/>
      <c r="G17" s="43"/>
      <c r="H17" s="94"/>
      <c r="I17" s="98">
        <f t="shared" si="1"/>
      </c>
      <c r="J17" s="91"/>
      <c r="K17" s="101">
        <f t="shared" si="2"/>
      </c>
      <c r="L17" s="24"/>
      <c r="M17" s="25"/>
      <c r="N17" s="22">
        <f t="shared" si="3"/>
      </c>
      <c r="O17" s="33"/>
      <c r="P17" s="34"/>
      <c r="Q17" s="34"/>
      <c r="R17" s="35"/>
      <c r="S17" s="18"/>
    </row>
    <row r="18" spans="1:19" ht="19.5" customHeight="1">
      <c r="A18" s="46"/>
      <c r="B18" s="39"/>
      <c r="C18" s="39"/>
      <c r="D18" s="96"/>
      <c r="E18" s="96"/>
      <c r="F18" s="45"/>
      <c r="G18" s="43"/>
      <c r="H18" s="94"/>
      <c r="I18" s="98">
        <f t="shared" si="1"/>
      </c>
      <c r="J18" s="91"/>
      <c r="K18" s="101">
        <f t="shared" si="2"/>
      </c>
      <c r="L18" s="24"/>
      <c r="M18" s="25"/>
      <c r="N18" s="22">
        <f t="shared" si="3"/>
      </c>
      <c r="O18" s="33"/>
      <c r="P18" s="34"/>
      <c r="Q18" s="34"/>
      <c r="R18" s="35"/>
      <c r="S18" s="18"/>
    </row>
    <row r="19" spans="1:19" ht="19.5" customHeight="1">
      <c r="A19" s="46"/>
      <c r="B19" s="39"/>
      <c r="C19" s="39"/>
      <c r="D19" s="96"/>
      <c r="E19" s="96"/>
      <c r="F19" s="45"/>
      <c r="G19" s="43"/>
      <c r="H19" s="94"/>
      <c r="I19" s="98">
        <f t="shared" si="1"/>
      </c>
      <c r="J19" s="91"/>
      <c r="K19" s="101">
        <f t="shared" si="2"/>
      </c>
      <c r="L19" s="24"/>
      <c r="M19" s="25"/>
      <c r="N19" s="22">
        <f t="shared" si="3"/>
      </c>
      <c r="O19" s="33"/>
      <c r="P19" s="34"/>
      <c r="Q19" s="34"/>
      <c r="R19" s="35"/>
      <c r="S19" s="18"/>
    </row>
    <row r="20" spans="1:19" ht="19.5" customHeight="1">
      <c r="A20" s="46"/>
      <c r="B20" s="39"/>
      <c r="C20" s="39"/>
      <c r="D20" s="96"/>
      <c r="E20" s="96"/>
      <c r="F20" s="45"/>
      <c r="G20" s="43"/>
      <c r="H20" s="94"/>
      <c r="I20" s="98">
        <f t="shared" si="1"/>
      </c>
      <c r="J20" s="91"/>
      <c r="K20" s="101">
        <f t="shared" si="2"/>
      </c>
      <c r="L20" s="24"/>
      <c r="M20" s="25"/>
      <c r="N20" s="22">
        <f t="shared" si="3"/>
      </c>
      <c r="O20" s="33"/>
      <c r="P20" s="34"/>
      <c r="Q20" s="34"/>
      <c r="R20" s="35"/>
      <c r="S20" s="18"/>
    </row>
    <row r="21" spans="1:18" ht="19.5" customHeight="1">
      <c r="A21" s="47"/>
      <c r="B21" s="40"/>
      <c r="C21" s="40"/>
      <c r="D21" s="97"/>
      <c r="E21" s="97"/>
      <c r="F21" s="40"/>
      <c r="G21" s="48"/>
      <c r="H21" s="95"/>
      <c r="I21" s="99">
        <f t="shared" si="1"/>
      </c>
      <c r="J21" s="92"/>
      <c r="K21" s="102">
        <f t="shared" si="2"/>
      </c>
      <c r="L21" s="26"/>
      <c r="M21" s="27"/>
      <c r="N21" s="22">
        <f t="shared" si="3"/>
      </c>
      <c r="O21" s="36"/>
      <c r="P21" s="37"/>
      <c r="Q21" s="37"/>
      <c r="R21" s="38"/>
    </row>
    <row r="22" spans="12:18" ht="19.5" customHeight="1" thickBot="1">
      <c r="L22" s="5" t="s">
        <v>55</v>
      </c>
      <c r="M22" s="28">
        <f>SUM(M8:M21)</f>
        <v>72</v>
      </c>
      <c r="N22" s="29">
        <f>SUM(N8:N21)</f>
        <v>35.503846153846155</v>
      </c>
      <c r="O22" s="3"/>
      <c r="P22" s="5" t="s">
        <v>54</v>
      </c>
      <c r="R22" s="8" t="s">
        <v>6</v>
      </c>
    </row>
    <row r="23" ht="12.75" customHeight="1"/>
    <row r="24" spans="1:18" ht="15.75" thickBot="1">
      <c r="A24" s="6" t="s">
        <v>58</v>
      </c>
      <c r="E24" s="2"/>
      <c r="F24" s="2"/>
      <c r="K24" s="6" t="str">
        <f>CONCATENATE("Departure: ",C3,E3)</f>
        <v>Departure: ENKJ</v>
      </c>
      <c r="L24" s="4"/>
      <c r="M24" s="4"/>
      <c r="N24" s="4"/>
      <c r="O24" s="6" t="str">
        <f>CONCATENATE("Destination: ",C4,E4)</f>
        <v>Destination: ENSM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06" t="s">
        <v>45</v>
      </c>
      <c r="I25" s="41">
        <f>VLOOKUP(H2,Fly!A3:C104,3,FALSE)</f>
        <v>14</v>
      </c>
      <c r="K25" s="81" t="s">
        <v>49</v>
      </c>
      <c r="L25" s="157" t="s">
        <v>63</v>
      </c>
      <c r="M25" s="158"/>
      <c r="N25" s="7"/>
      <c r="O25" s="81" t="s">
        <v>49</v>
      </c>
      <c r="P25" s="154" t="s">
        <v>81</v>
      </c>
      <c r="Q25" s="155"/>
      <c r="R25" s="156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6">
        <f>(N22+45)/60*I25*1.05</f>
        <v>19.723442307692306</v>
      </c>
      <c r="K26" s="82" t="s">
        <v>50</v>
      </c>
      <c r="L26" s="134" t="s">
        <v>78</v>
      </c>
      <c r="M26" s="135"/>
      <c r="N26" s="7"/>
      <c r="O26" s="82" t="s">
        <v>50</v>
      </c>
      <c r="P26" s="131" t="s">
        <v>82</v>
      </c>
      <c r="Q26" s="132"/>
      <c r="R26" s="133"/>
    </row>
    <row r="27" spans="1:18" ht="19.5" customHeight="1">
      <c r="A27" s="13" t="s">
        <v>48</v>
      </c>
      <c r="B27" s="14"/>
      <c r="C27" s="14"/>
      <c r="D27" s="15"/>
      <c r="E27" s="107">
        <v>10</v>
      </c>
      <c r="F27" s="14" t="s">
        <v>52</v>
      </c>
      <c r="G27" s="15"/>
      <c r="H27" s="15" t="s">
        <v>7</v>
      </c>
      <c r="I27" s="108">
        <f>I25*(E27/60)+I26</f>
        <v>22.056775641025638</v>
      </c>
      <c r="K27" s="82" t="s">
        <v>51</v>
      </c>
      <c r="L27" s="127" t="s">
        <v>79</v>
      </c>
      <c r="M27" s="128"/>
      <c r="N27" s="7"/>
      <c r="O27" s="82" t="s">
        <v>51</v>
      </c>
      <c r="P27" s="131" t="s">
        <v>83</v>
      </c>
      <c r="Q27" s="132"/>
      <c r="R27" s="133"/>
    </row>
    <row r="28" spans="1:18" ht="19.5" customHeight="1">
      <c r="A28" s="51" t="s">
        <v>53</v>
      </c>
      <c r="B28" s="52"/>
      <c r="C28" s="52"/>
      <c r="D28" s="52"/>
      <c r="E28" s="52"/>
      <c r="F28" s="52"/>
      <c r="G28" s="52"/>
      <c r="H28" s="52" t="s">
        <v>7</v>
      </c>
      <c r="I28" s="85"/>
      <c r="K28" s="83" t="s">
        <v>84</v>
      </c>
      <c r="L28" s="134" t="s">
        <v>86</v>
      </c>
      <c r="M28" s="135"/>
      <c r="N28" s="7"/>
      <c r="O28" s="83"/>
      <c r="P28" s="131" t="s">
        <v>87</v>
      </c>
      <c r="Q28" s="132"/>
      <c r="R28" s="133"/>
    </row>
    <row r="29" spans="1:18" ht="19.5" customHeight="1" thickBot="1">
      <c r="A29" s="119" t="s">
        <v>56</v>
      </c>
      <c r="B29" s="120"/>
      <c r="C29" s="120"/>
      <c r="D29" s="120"/>
      <c r="E29" s="120"/>
      <c r="F29" s="120"/>
      <c r="G29" s="120"/>
      <c r="H29" s="53" t="s">
        <v>17</v>
      </c>
      <c r="I29" s="87">
        <f>IF(ISBLANK(I28),"",I28/(24*I25))</f>
      </c>
      <c r="K29" s="84" t="s">
        <v>80</v>
      </c>
      <c r="L29" s="114" t="s">
        <v>85</v>
      </c>
      <c r="M29" s="115"/>
      <c r="N29" s="7"/>
      <c r="O29" s="84" t="s">
        <v>80</v>
      </c>
      <c r="P29" s="116" t="s">
        <v>88</v>
      </c>
      <c r="Q29" s="117"/>
      <c r="R29" s="118"/>
    </row>
    <row r="30" ht="19.5" customHeight="1"/>
  </sheetData>
  <sheetProtection sheet="1"/>
  <mergeCells count="22">
    <mergeCell ref="A6:B6"/>
    <mergeCell ref="A3:B3"/>
    <mergeCell ref="P25:R25"/>
    <mergeCell ref="P26:R26"/>
    <mergeCell ref="L25:M25"/>
    <mergeCell ref="L26:M26"/>
    <mergeCell ref="L28:M28"/>
    <mergeCell ref="H2:K2"/>
    <mergeCell ref="I3:K3"/>
    <mergeCell ref="C3:G3"/>
    <mergeCell ref="C4:G4"/>
    <mergeCell ref="I4:K4"/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4" t="s">
        <v>13</v>
      </c>
      <c r="B2" s="44" t="s">
        <v>15</v>
      </c>
      <c r="C2" s="44" t="s">
        <v>14</v>
      </c>
      <c r="D2" s="44" t="s">
        <v>21</v>
      </c>
    </row>
    <row r="3" spans="1:4" ht="12.75">
      <c r="A3" t="s">
        <v>89</v>
      </c>
      <c r="B3" t="s">
        <v>60</v>
      </c>
      <c r="C3" s="54">
        <v>14</v>
      </c>
      <c r="D3" s="54">
        <v>1.4</v>
      </c>
    </row>
    <row r="4" spans="1:4" ht="12.75">
      <c r="A4" t="s">
        <v>11</v>
      </c>
      <c r="B4" t="s">
        <v>8</v>
      </c>
      <c r="C4" s="54">
        <v>9.2</v>
      </c>
      <c r="D4" s="54">
        <v>1</v>
      </c>
    </row>
    <row r="5" spans="1:4" ht="12.75">
      <c r="A5" t="s">
        <v>12</v>
      </c>
      <c r="B5" t="s">
        <v>16</v>
      </c>
      <c r="C5" s="54">
        <v>10</v>
      </c>
      <c r="D5" s="54">
        <v>1</v>
      </c>
    </row>
    <row r="6" spans="1:4" ht="12.75">
      <c r="A6" t="s">
        <v>59</v>
      </c>
      <c r="B6" t="s">
        <v>16</v>
      </c>
      <c r="C6" s="54">
        <v>10</v>
      </c>
      <c r="D6" s="54">
        <v>1</v>
      </c>
    </row>
    <row r="7" spans="1:4" ht="12.75">
      <c r="A7" t="s">
        <v>18</v>
      </c>
      <c r="B7" t="s">
        <v>19</v>
      </c>
      <c r="C7" s="54">
        <v>10.2</v>
      </c>
      <c r="D7" s="54">
        <v>1.4</v>
      </c>
    </row>
    <row r="8" spans="1:4" ht="12.75">
      <c r="A8" s="5" t="s">
        <v>57</v>
      </c>
      <c r="B8" t="s">
        <v>19</v>
      </c>
      <c r="C8" s="54">
        <v>10.2</v>
      </c>
      <c r="D8" s="54">
        <v>1.4</v>
      </c>
    </row>
    <row r="9" spans="3:4" ht="12.75">
      <c r="C9" s="54"/>
      <c r="D9" s="54"/>
    </row>
    <row r="10" spans="3:4" ht="12.75">
      <c r="C10" s="54"/>
      <c r="D10" s="54"/>
    </row>
    <row r="11" spans="3:4" ht="12.75">
      <c r="C11" s="54"/>
      <c r="D11" s="54"/>
    </row>
    <row r="12" spans="3:4" ht="12.75">
      <c r="C12" s="54"/>
      <c r="D12" s="54"/>
    </row>
    <row r="13" spans="3:4" ht="12.75">
      <c r="C13" s="54"/>
      <c r="D13" s="54"/>
    </row>
    <row r="14" spans="3:4" ht="12.75">
      <c r="C14" s="54"/>
      <c r="D14" s="54"/>
    </row>
    <row r="15" spans="3:4" ht="12.75">
      <c r="C15" s="54"/>
      <c r="D15" s="54"/>
    </row>
    <row r="16" spans="3:4" ht="12.75">
      <c r="C16" s="54"/>
      <c r="D16" s="54"/>
    </row>
    <row r="17" spans="3:4" ht="12.75">
      <c r="C17" s="54"/>
      <c r="D17" s="54"/>
    </row>
    <row r="18" ht="12.75">
      <c r="D18" s="54"/>
    </row>
    <row r="19" ht="12.75">
      <c r="D19" s="54"/>
    </row>
    <row r="20" ht="12.75">
      <c r="D20" s="54"/>
    </row>
    <row r="21" ht="12.75">
      <c r="D21" s="54"/>
    </row>
    <row r="22" ht="12.75">
      <c r="D22" s="54"/>
    </row>
    <row r="23" ht="12.75">
      <c r="D23" s="54"/>
    </row>
    <row r="24" ht="12.75">
      <c r="D24" s="54"/>
    </row>
    <row r="25" ht="12.75">
      <c r="D25" s="54"/>
    </row>
    <row r="26" ht="12.75">
      <c r="D26" s="54"/>
    </row>
    <row r="27" ht="12.75">
      <c r="D27" s="54"/>
    </row>
    <row r="28" ht="12.75">
      <c r="D28" s="54"/>
    </row>
    <row r="29" ht="12.75">
      <c r="D29" s="54"/>
    </row>
    <row r="30" ht="12.75">
      <c r="D30" s="54"/>
    </row>
    <row r="31" ht="12.75">
      <c r="D31" s="54"/>
    </row>
    <row r="32" ht="12.75">
      <c r="D32" s="54"/>
    </row>
    <row r="33" ht="12.75">
      <c r="D33" s="54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2012-12-07T19:27:00Z</cp:lastPrinted>
  <dcterms:created xsi:type="dcterms:W3CDTF">1999-11-19T19:35:08Z</dcterms:created>
  <dcterms:modified xsi:type="dcterms:W3CDTF">2012-12-07T19:27:07Z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