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25" windowWidth="12390" windowHeight="7605" activeTab="0"/>
  </bookViews>
  <sheets>
    <sheet name="Navplan" sheetId="1" r:id="rId1"/>
    <sheet name="Fly" sheetId="2" r:id="rId2"/>
  </sheets>
  <definedNames>
    <definedName name="CallSigns">'Fly'!$A$3:$A$8</definedName>
    <definedName name="_xlnm.Print_Area" localSheetId="0">'Navplan'!$A$1:$R$29</definedName>
  </definedNames>
  <calcPr fullCalcOnLoad="1"/>
</workbook>
</file>

<file path=xl/sharedStrings.xml><?xml version="1.0" encoding="utf-8"?>
<sst xmlns="http://schemas.openxmlformats.org/spreadsheetml/2006/main" count="84" uniqueCount="73">
  <si>
    <t>F.L.</t>
  </si>
  <si>
    <t>TAS</t>
  </si>
  <si>
    <t>Min.</t>
  </si>
  <si>
    <t>Alt.</t>
  </si>
  <si>
    <t>G/S</t>
  </si>
  <si>
    <t>Dist.</t>
  </si>
  <si>
    <t>ETO</t>
  </si>
  <si>
    <t>ATO</t>
  </si>
  <si>
    <t>NM</t>
  </si>
  <si>
    <t>ATIS:</t>
  </si>
  <si>
    <t>ATC:</t>
  </si>
  <si>
    <t>:</t>
  </si>
  <si>
    <t>USG:</t>
  </si>
  <si>
    <t>PA-28-151</t>
  </si>
  <si>
    <t>W</t>
  </si>
  <si>
    <t>V</t>
  </si>
  <si>
    <t>LN-DAX</t>
  </si>
  <si>
    <t>LN-NAR</t>
  </si>
  <si>
    <t>Registring</t>
  </si>
  <si>
    <t>Fuel (usg/h)</t>
  </si>
  <si>
    <t>Type</t>
  </si>
  <si>
    <t>PA-28-161</t>
  </si>
  <si>
    <t>HH:MM</t>
  </si>
  <si>
    <t>LN-NRF</t>
  </si>
  <si>
    <t>C172</t>
  </si>
  <si>
    <t>-W/+E</t>
  </si>
  <si>
    <t>ENKJ</t>
  </si>
  <si>
    <t>ESKV</t>
  </si>
  <si>
    <t>01/19</t>
  </si>
  <si>
    <t>12/30</t>
  </si>
  <si>
    <t>Malmö ctrl</t>
  </si>
  <si>
    <t>118.475 / 120.450</t>
  </si>
  <si>
    <t>119.100</t>
  </si>
  <si>
    <t>128.625</t>
  </si>
  <si>
    <t>122.350</t>
  </si>
  <si>
    <t>LN-NRO</t>
  </si>
  <si>
    <t>C182</t>
  </si>
  <si>
    <t>LN-EDB</t>
  </si>
  <si>
    <t>LN-MTJ</t>
  </si>
  <si>
    <t>Fuel consumption</t>
  </si>
  <si>
    <t>USG/h:</t>
  </si>
  <si>
    <t>Fuel to destination (incl 45 min reserve)</t>
  </si>
  <si>
    <t>Fuel to alternate AD</t>
  </si>
  <si>
    <t>minutes</t>
  </si>
  <si>
    <t>Fuel on board at take off</t>
  </si>
  <si>
    <t>Endurance</t>
  </si>
  <si>
    <t>Total distance / time:</t>
  </si>
  <si>
    <t>RWY</t>
  </si>
  <si>
    <t>TWR</t>
  </si>
  <si>
    <t>TT</t>
  </si>
  <si>
    <t>Wind</t>
  </si>
  <si>
    <t>corr</t>
  </si>
  <si>
    <t>alt</t>
  </si>
  <si>
    <t>Date</t>
  </si>
  <si>
    <t>Block time</t>
  </si>
  <si>
    <t>Landing time</t>
  </si>
  <si>
    <t>Departure time</t>
  </si>
  <si>
    <t>Notes</t>
  </si>
  <si>
    <t>Var</t>
  </si>
  <si>
    <t>Departure AD</t>
  </si>
  <si>
    <t>Destination AD</t>
  </si>
  <si>
    <t>Fuel calculation</t>
  </si>
  <si>
    <t>Tachometer</t>
  </si>
  <si>
    <t>Navigation plan</t>
  </si>
  <si>
    <t>MH</t>
  </si>
  <si>
    <t>Leg (To-From)</t>
  </si>
  <si>
    <t>Time</t>
  </si>
  <si>
    <t>min</t>
  </si>
  <si>
    <t>Diff</t>
  </si>
  <si>
    <t>Setten-ENKJ</t>
  </si>
  <si>
    <t>Åmotfors-Setten</t>
  </si>
  <si>
    <t>ESKV-Åmotfors</t>
  </si>
  <si>
    <t>TH</t>
  </si>
</sst>
</file>

<file path=xl/styles.xml><?xml version="1.0" encoding="utf-8"?>
<styleSheet xmlns="http://schemas.openxmlformats.org/spreadsheetml/2006/main">
  <numFmts count="24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0000"/>
    <numFmt numFmtId="173" formatCode="0.0"/>
    <numFmt numFmtId="174" formatCode="[$-414]d\.\ mmmm\ yyyy"/>
    <numFmt numFmtId="175" formatCode="[$-409]d\-mmm\-yyyy;@"/>
    <numFmt numFmtId="176" formatCode="&quot;Ja&quot;;&quot;Ja&quot;;&quot;Nei&quot;"/>
    <numFmt numFmtId="177" formatCode="&quot;Sann&quot;;&quot;Sann&quot;;&quot;Usann&quot;"/>
    <numFmt numFmtId="178" formatCode="&quot;På&quot;;&quot;På&quot;;&quot;Av&quot;"/>
    <numFmt numFmtId="179" formatCode="hh:mm;@"/>
  </numFmts>
  <fonts count="44"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3999302387238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double"/>
      <top style="thin"/>
      <bottom style="medium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mediumDashed"/>
      <right style="thin"/>
      <top style="medium"/>
      <bottom style="dotted"/>
    </border>
    <border>
      <left style="mediumDashed"/>
      <right style="thin"/>
      <top style="dotted"/>
      <bottom style="dotted"/>
    </border>
    <border>
      <left style="mediumDashed"/>
      <right style="thin"/>
      <top style="dotted"/>
      <bottom style="thin"/>
    </border>
    <border>
      <left style="thin"/>
      <right style="thin"/>
      <top style="medium"/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double"/>
      <top style="medium"/>
      <bottom style="dotted"/>
    </border>
    <border>
      <left style="thin"/>
      <right style="double"/>
      <top style="dotted"/>
      <bottom style="dotted"/>
    </border>
    <border>
      <left style="thin"/>
      <right style="double"/>
      <top>
        <color indexed="63"/>
      </top>
      <bottom style="thin"/>
    </border>
    <border>
      <left style="thin"/>
      <right style="medium"/>
      <top style="medium"/>
      <bottom style="dotted"/>
    </border>
    <border>
      <left style="thin"/>
      <right style="thin"/>
      <top style="medium"/>
      <bottom>
        <color indexed="63"/>
      </bottom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 style="thin"/>
      <right style="thin"/>
      <top>
        <color indexed="63"/>
      </top>
      <bottom style="dotted"/>
    </border>
    <border>
      <left style="double"/>
      <right style="thin"/>
      <top style="medium"/>
      <bottom style="dotted"/>
    </border>
    <border>
      <left style="double"/>
      <right style="thin"/>
      <top style="dotted"/>
      <bottom style="dotted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medium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Dashed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Dashed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dotted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dotted"/>
      <bottom style="thin"/>
    </border>
    <border>
      <left style="thin"/>
      <right style="medium"/>
      <top style="dotted"/>
      <bottom style="dotted"/>
    </border>
    <border>
      <left>
        <color indexed="63"/>
      </left>
      <right style="medium"/>
      <top>
        <color indexed="63"/>
      </top>
      <bottom style="medium"/>
    </border>
    <border>
      <left style="dotted"/>
      <right style="dotted"/>
      <top style="dotted"/>
      <bottom style="dotted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20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49" fontId="2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0" fillId="33" borderId="15" xfId="0" applyFill="1" applyBorder="1" applyAlignment="1">
      <alignment/>
    </xf>
    <xf numFmtId="49" fontId="2" fillId="33" borderId="12" xfId="0" applyNumberFormat="1" applyFont="1" applyFill="1" applyBorder="1" applyAlignment="1">
      <alignment/>
    </xf>
    <xf numFmtId="49" fontId="2" fillId="33" borderId="15" xfId="0" applyNumberFormat="1" applyFont="1" applyFill="1" applyBorder="1" applyAlignment="1">
      <alignment/>
    </xf>
    <xf numFmtId="49" fontId="2" fillId="33" borderId="16" xfId="0" applyNumberFormat="1" applyFont="1" applyFill="1" applyBorder="1" applyAlignment="1">
      <alignment/>
    </xf>
    <xf numFmtId="49" fontId="2" fillId="33" borderId="17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" fontId="0" fillId="34" borderId="19" xfId="0" applyNumberFormat="1" applyFill="1" applyBorder="1" applyAlignment="1">
      <alignment horizontal="center"/>
    </xf>
    <xf numFmtId="0" fontId="0" fillId="34" borderId="19" xfId="0" applyNumberFormat="1" applyFill="1" applyBorder="1" applyAlignment="1">
      <alignment horizontal="center"/>
    </xf>
    <xf numFmtId="0" fontId="0" fillId="34" borderId="20" xfId="0" applyNumberFormat="1" applyFill="1" applyBorder="1" applyAlignment="1">
      <alignment horizontal="center"/>
    </xf>
    <xf numFmtId="0" fontId="0" fillId="34" borderId="21" xfId="0" applyNumberFormat="1" applyFill="1" applyBorder="1" applyAlignment="1">
      <alignment horizontal="center"/>
    </xf>
    <xf numFmtId="0" fontId="0" fillId="34" borderId="22" xfId="0" applyNumberFormat="1" applyFill="1" applyBorder="1" applyAlignment="1">
      <alignment horizontal="center"/>
    </xf>
    <xf numFmtId="0" fontId="0" fillId="34" borderId="23" xfId="0" applyNumberFormat="1" applyFill="1" applyBorder="1" applyAlignment="1">
      <alignment horizontal="center"/>
    </xf>
    <xf numFmtId="1" fontId="2" fillId="34" borderId="19" xfId="0" applyNumberFormat="1" applyFont="1" applyFill="1" applyBorder="1" applyAlignment="1">
      <alignment horizontal="center"/>
    </xf>
    <xf numFmtId="1" fontId="2" fillId="0" borderId="24" xfId="0" applyNumberFormat="1" applyFont="1" applyBorder="1" applyAlignment="1" applyProtection="1">
      <alignment horizontal="center"/>
      <protection locked="0"/>
    </xf>
    <xf numFmtId="0" fontId="6" fillId="0" borderId="19" xfId="0" applyFont="1" applyBorder="1" applyAlignment="1" applyProtection="1">
      <alignment horizontal="left"/>
      <protection locked="0"/>
    </xf>
    <xf numFmtId="1" fontId="2" fillId="0" borderId="19" xfId="0" applyNumberFormat="1" applyFont="1" applyBorder="1" applyAlignment="1" applyProtection="1">
      <alignment horizontal="center"/>
      <protection locked="0"/>
    </xf>
    <xf numFmtId="0" fontId="6" fillId="0" borderId="25" xfId="0" applyFont="1" applyBorder="1" applyAlignment="1" applyProtection="1">
      <alignment horizontal="left"/>
      <protection locked="0"/>
    </xf>
    <xf numFmtId="1" fontId="2" fillId="0" borderId="26" xfId="0" applyNumberFormat="1" applyFont="1" applyBorder="1" applyAlignment="1" applyProtection="1">
      <alignment horizontal="center"/>
      <protection locked="0"/>
    </xf>
    <xf numFmtId="1" fontId="2" fillId="34" borderId="27" xfId="0" applyNumberFormat="1" applyFont="1" applyFill="1" applyBorder="1" applyAlignment="1">
      <alignment horizontal="center"/>
    </xf>
    <xf numFmtId="1" fontId="2" fillId="34" borderId="27" xfId="0" applyNumberFormat="1" applyFont="1" applyFill="1" applyBorder="1" applyAlignment="1">
      <alignment horizontal="center"/>
    </xf>
    <xf numFmtId="1" fontId="0" fillId="0" borderId="24" xfId="0" applyNumberFormat="1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2" fillId="0" borderId="28" xfId="0" applyFont="1" applyBorder="1" applyAlignment="1" applyProtection="1">
      <alignment/>
      <protection locked="0"/>
    </xf>
    <xf numFmtId="1" fontId="0" fillId="0" borderId="19" xfId="0" applyNumberFormat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2" fillId="0" borderId="29" xfId="0" applyFont="1" applyBorder="1" applyAlignment="1" applyProtection="1">
      <alignment/>
      <protection locked="0"/>
    </xf>
    <xf numFmtId="1" fontId="0" fillId="0" borderId="25" xfId="0" applyNumberFormat="1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2" fillId="0" borderId="30" xfId="0" applyFont="1" applyBorder="1" applyAlignment="1" applyProtection="1">
      <alignment/>
      <protection locked="0"/>
    </xf>
    <xf numFmtId="1" fontId="0" fillId="0" borderId="24" xfId="0" applyNumberFormat="1" applyBorder="1" applyAlignment="1" applyProtection="1">
      <alignment horizontal="center"/>
      <protection locked="0"/>
    </xf>
    <xf numFmtId="1" fontId="0" fillId="0" borderId="19" xfId="0" applyNumberFormat="1" applyBorder="1" applyAlignment="1" applyProtection="1">
      <alignment horizontal="center"/>
      <protection locked="0"/>
    </xf>
    <xf numFmtId="1" fontId="0" fillId="0" borderId="25" xfId="0" applyNumberFormat="1" applyBorder="1" applyAlignment="1" applyProtection="1">
      <alignment horizontal="center"/>
      <protection locked="0"/>
    </xf>
    <xf numFmtId="173" fontId="2" fillId="34" borderId="31" xfId="0" applyNumberFormat="1" applyFont="1" applyFill="1" applyBorder="1" applyAlignment="1" applyProtection="1">
      <alignment/>
      <protection locked="0"/>
    </xf>
    <xf numFmtId="1" fontId="0" fillId="34" borderId="32" xfId="0" applyNumberFormat="1" applyFill="1" applyBorder="1" applyAlignment="1">
      <alignment horizontal="center"/>
    </xf>
    <xf numFmtId="1" fontId="0" fillId="34" borderId="33" xfId="0" applyNumberFormat="1" applyFill="1" applyBorder="1" applyAlignment="1">
      <alignment horizontal="center"/>
    </xf>
    <xf numFmtId="1" fontId="0" fillId="34" borderId="34" xfId="0" applyNumberFormat="1" applyFill="1" applyBorder="1" applyAlignment="1">
      <alignment horizontal="center"/>
    </xf>
    <xf numFmtId="0" fontId="7" fillId="34" borderId="0" xfId="0" applyFont="1" applyFill="1" applyAlignment="1">
      <alignment horizontal="center"/>
    </xf>
    <xf numFmtId="1" fontId="0" fillId="0" borderId="35" xfId="0" applyNumberFormat="1" applyBorder="1" applyAlignment="1" applyProtection="1">
      <alignment horizontal="center"/>
      <protection locked="0"/>
    </xf>
    <xf numFmtId="1" fontId="0" fillId="0" borderId="36" xfId="0" applyNumberFormat="1" applyBorder="1" applyAlignment="1" applyProtection="1">
      <alignment horizontal="center"/>
      <protection locked="0"/>
    </xf>
    <xf numFmtId="1" fontId="0" fillId="0" borderId="37" xfId="0" applyNumberFormat="1" applyBorder="1" applyAlignment="1" applyProtection="1">
      <alignment horizontal="center"/>
      <protection locked="0"/>
    </xf>
    <xf numFmtId="1" fontId="0" fillId="0" borderId="38" xfId="0" applyNumberFormat="1" applyBorder="1" applyAlignment="1" applyProtection="1">
      <alignment horizontal="center"/>
      <protection locked="0"/>
    </xf>
    <xf numFmtId="1" fontId="0" fillId="0" borderId="39" xfId="0" applyNumberFormat="1" applyBorder="1" applyAlignment="1" applyProtection="1">
      <alignment horizontal="center"/>
      <protection locked="0"/>
    </xf>
    <xf numFmtId="1" fontId="0" fillId="0" borderId="40" xfId="0" applyNumberFormat="1" applyBorder="1" applyAlignment="1" applyProtection="1">
      <alignment horizontal="center"/>
      <protection locked="0"/>
    </xf>
    <xf numFmtId="1" fontId="0" fillId="0" borderId="41" xfId="0" applyNumberFormat="1" applyBorder="1" applyAlignment="1" applyProtection="1">
      <alignment horizontal="center"/>
      <protection locked="0"/>
    </xf>
    <xf numFmtId="1" fontId="0" fillId="34" borderId="20" xfId="0" applyNumberFormat="1" applyFill="1" applyBorder="1" applyAlignment="1">
      <alignment horizontal="center"/>
    </xf>
    <xf numFmtId="0" fontId="6" fillId="0" borderId="19" xfId="0" applyFont="1" applyBorder="1" applyAlignment="1" applyProtection="1">
      <alignment horizontal="left"/>
      <protection locked="0"/>
    </xf>
    <xf numFmtId="0" fontId="6" fillId="0" borderId="19" xfId="0" applyFont="1" applyBorder="1" applyAlignment="1" applyProtection="1" quotePrefix="1">
      <alignment horizontal="left"/>
      <protection locked="0"/>
    </xf>
    <xf numFmtId="179" fontId="0" fillId="0" borderId="0" xfId="0" applyNumberFormat="1" applyFont="1" applyFill="1" applyBorder="1" applyAlignment="1">
      <alignment/>
    </xf>
    <xf numFmtId="0" fontId="2" fillId="33" borderId="42" xfId="0" applyFont="1" applyFill="1" applyBorder="1" applyAlignment="1">
      <alignment/>
    </xf>
    <xf numFmtId="0" fontId="0" fillId="33" borderId="16" xfId="0" applyFill="1" applyBorder="1" applyAlignment="1">
      <alignment/>
    </xf>
    <xf numFmtId="0" fontId="2" fillId="33" borderId="43" xfId="0" applyFont="1" applyFill="1" applyBorder="1" applyAlignment="1" quotePrefix="1">
      <alignment/>
    </xf>
    <xf numFmtId="173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0" fontId="2" fillId="33" borderId="11" xfId="0" applyFont="1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2" fillId="33" borderId="44" xfId="0" applyFont="1" applyFill="1" applyBorder="1" applyAlignment="1" applyProtection="1">
      <alignment/>
      <protection/>
    </xf>
    <xf numFmtId="0" fontId="0" fillId="33" borderId="45" xfId="0" applyFill="1" applyBorder="1" applyAlignment="1" applyProtection="1">
      <alignment/>
      <protection/>
    </xf>
    <xf numFmtId="0" fontId="2" fillId="33" borderId="46" xfId="0" applyFont="1" applyFill="1" applyBorder="1" applyAlignment="1" applyProtection="1">
      <alignment/>
      <protection/>
    </xf>
    <xf numFmtId="0" fontId="2" fillId="33" borderId="14" xfId="0" applyFont="1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0" fontId="0" fillId="33" borderId="15" xfId="0" applyFill="1" applyBorder="1" applyAlignment="1" applyProtection="1">
      <alignment horizontal="center"/>
      <protection/>
    </xf>
    <xf numFmtId="0" fontId="2" fillId="33" borderId="47" xfId="0" applyFont="1" applyFill="1" applyBorder="1" applyAlignment="1" applyProtection="1">
      <alignment/>
      <protection/>
    </xf>
    <xf numFmtId="0" fontId="0" fillId="33" borderId="17" xfId="0" applyFill="1" applyBorder="1" applyAlignment="1" applyProtection="1">
      <alignment/>
      <protection/>
    </xf>
    <xf numFmtId="0" fontId="0" fillId="33" borderId="48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33" borderId="49" xfId="0" applyFont="1" applyFill="1" applyBorder="1" applyAlignment="1" applyProtection="1">
      <alignment horizontal="center"/>
      <protection/>
    </xf>
    <xf numFmtId="0" fontId="2" fillId="33" borderId="50" xfId="0" applyFont="1" applyFill="1" applyBorder="1" applyAlignment="1" applyProtection="1">
      <alignment horizontal="center"/>
      <protection/>
    </xf>
    <xf numFmtId="0" fontId="2" fillId="33" borderId="51" xfId="0" applyFont="1" applyFill="1" applyBorder="1" applyAlignment="1" applyProtection="1">
      <alignment horizontal="center"/>
      <protection/>
    </xf>
    <xf numFmtId="0" fontId="2" fillId="33" borderId="52" xfId="0" applyFont="1" applyFill="1" applyBorder="1" applyAlignment="1" applyProtection="1">
      <alignment horizontal="center"/>
      <protection/>
    </xf>
    <xf numFmtId="0" fontId="2" fillId="33" borderId="53" xfId="0" applyFont="1" applyFill="1" applyBorder="1" applyAlignment="1" applyProtection="1">
      <alignment horizontal="center"/>
      <protection/>
    </xf>
    <xf numFmtId="0" fontId="2" fillId="33" borderId="54" xfId="0" applyFont="1" applyFill="1" applyBorder="1" applyAlignment="1" applyProtection="1">
      <alignment horizontal="center"/>
      <protection/>
    </xf>
    <xf numFmtId="0" fontId="2" fillId="33" borderId="55" xfId="0" applyFont="1" applyFill="1" applyBorder="1" applyAlignment="1" applyProtection="1">
      <alignment horizontal="center"/>
      <protection/>
    </xf>
    <xf numFmtId="0" fontId="2" fillId="33" borderId="56" xfId="0" applyFont="1" applyFill="1" applyBorder="1" applyAlignment="1" applyProtection="1">
      <alignment horizontal="center"/>
      <protection/>
    </xf>
    <xf numFmtId="0" fontId="2" fillId="33" borderId="57" xfId="0" applyFont="1" applyFill="1" applyBorder="1" applyAlignment="1" applyProtection="1">
      <alignment horizontal="center"/>
      <protection/>
    </xf>
    <xf numFmtId="0" fontId="2" fillId="33" borderId="58" xfId="0" applyFont="1" applyFill="1" applyBorder="1" applyAlignment="1" applyProtection="1">
      <alignment horizontal="center"/>
      <protection/>
    </xf>
    <xf numFmtId="0" fontId="0" fillId="0" borderId="59" xfId="0" applyBorder="1" applyAlignment="1" applyProtection="1">
      <alignment/>
      <protection locked="0"/>
    </xf>
    <xf numFmtId="0" fontId="0" fillId="0" borderId="60" xfId="0" applyBorder="1" applyAlignment="1" applyProtection="1">
      <alignment/>
      <protection locked="0"/>
    </xf>
    <xf numFmtId="0" fontId="0" fillId="0" borderId="61" xfId="0" applyBorder="1" applyAlignment="1" applyProtection="1">
      <alignment/>
      <protection locked="0"/>
    </xf>
    <xf numFmtId="0" fontId="2" fillId="33" borderId="62" xfId="0" applyFont="1" applyFill="1" applyBorder="1" applyAlignment="1" applyProtection="1" quotePrefix="1">
      <alignment horizontal="center"/>
      <protection/>
    </xf>
    <xf numFmtId="49" fontId="2" fillId="33" borderId="11" xfId="0" applyNumberFormat="1" applyFont="1" applyFill="1" applyBorder="1" applyAlignment="1" applyProtection="1">
      <alignment/>
      <protection locked="0"/>
    </xf>
    <xf numFmtId="49" fontId="2" fillId="33" borderId="14" xfId="0" applyNumberFormat="1" applyFont="1" applyFill="1" applyBorder="1" applyAlignment="1" applyProtection="1">
      <alignment/>
      <protection locked="0"/>
    </xf>
    <xf numFmtId="49" fontId="2" fillId="33" borderId="42" xfId="0" applyNumberFormat="1" applyFont="1" applyFill="1" applyBorder="1" applyAlignment="1" applyProtection="1">
      <alignment/>
      <protection locked="0"/>
    </xf>
    <xf numFmtId="49" fontId="2" fillId="33" borderId="47" xfId="0" applyNumberFormat="1" applyFont="1" applyFill="1" applyBorder="1" applyAlignment="1" applyProtection="1">
      <alignment/>
      <protection locked="0"/>
    </xf>
    <xf numFmtId="173" fontId="2" fillId="0" borderId="63" xfId="0" applyNumberFormat="1" applyFont="1" applyBorder="1" applyAlignment="1" applyProtection="1">
      <alignment/>
      <protection locked="0"/>
    </xf>
    <xf numFmtId="173" fontId="2" fillId="34" borderId="64" xfId="0" applyNumberFormat="1" applyFont="1" applyFill="1" applyBorder="1" applyAlignment="1">
      <alignment/>
    </xf>
    <xf numFmtId="179" fontId="2" fillId="34" borderId="65" xfId="0" applyNumberFormat="1" applyFont="1" applyFill="1" applyBorder="1" applyAlignment="1" applyProtection="1">
      <alignment horizontal="right"/>
      <protection locked="0"/>
    </xf>
    <xf numFmtId="0" fontId="6" fillId="0" borderId="24" xfId="0" applyFont="1" applyBorder="1" applyAlignment="1" applyProtection="1">
      <alignment horizontal="left"/>
      <protection locked="0"/>
    </xf>
    <xf numFmtId="0" fontId="6" fillId="0" borderId="19" xfId="0" applyFont="1" applyBorder="1" applyAlignment="1" applyProtection="1">
      <alignment horizontal="left"/>
      <protection locked="0"/>
    </xf>
    <xf numFmtId="0" fontId="0" fillId="33" borderId="12" xfId="0" applyFont="1" applyFill="1" applyBorder="1" applyAlignment="1">
      <alignment/>
    </xf>
    <xf numFmtId="0" fontId="2" fillId="0" borderId="66" xfId="0" applyFont="1" applyFill="1" applyBorder="1" applyAlignment="1" applyProtection="1">
      <alignment/>
      <protection locked="0"/>
    </xf>
    <xf numFmtId="173" fontId="2" fillId="35" borderId="64" xfId="0" applyNumberFormat="1" applyFont="1" applyFill="1" applyBorder="1" applyAlignment="1" applyProtection="1">
      <alignment/>
      <protection/>
    </xf>
    <xf numFmtId="0" fontId="0" fillId="0" borderId="0" xfId="0" applyAlignment="1" quotePrefix="1">
      <alignment/>
    </xf>
    <xf numFmtId="0" fontId="2" fillId="33" borderId="47" xfId="0" applyFont="1" applyFill="1" applyBorder="1" applyAlignment="1">
      <alignment/>
    </xf>
    <xf numFmtId="0" fontId="0" fillId="0" borderId="17" xfId="0" applyBorder="1" applyAlignment="1">
      <alignment/>
    </xf>
    <xf numFmtId="0" fontId="3" fillId="0" borderId="48" xfId="0" applyFont="1" applyBorder="1" applyAlignment="1" applyProtection="1">
      <alignment horizontal="left"/>
      <protection/>
    </xf>
    <xf numFmtId="0" fontId="0" fillId="0" borderId="12" xfId="0" applyBorder="1" applyAlignment="1" applyProtection="1">
      <alignment horizontal="center"/>
      <protection locked="0"/>
    </xf>
    <xf numFmtId="0" fontId="0" fillId="0" borderId="59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60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61" xfId="0" applyBorder="1" applyAlignment="1" applyProtection="1">
      <alignment horizontal="center"/>
      <protection locked="0"/>
    </xf>
    <xf numFmtId="49" fontId="2" fillId="0" borderId="12" xfId="0" applyNumberFormat="1" applyFont="1" applyBorder="1" applyAlignment="1" applyProtection="1">
      <alignment horizontal="right"/>
      <protection locked="0"/>
    </xf>
    <xf numFmtId="49" fontId="2" fillId="0" borderId="59" xfId="0" applyNumberFormat="1" applyFont="1" applyBorder="1" applyAlignment="1" applyProtection="1">
      <alignment horizontal="right"/>
      <protection locked="0"/>
    </xf>
    <xf numFmtId="0" fontId="2" fillId="33" borderId="67" xfId="0" applyFont="1" applyFill="1" applyBorder="1" applyAlignment="1" applyProtection="1">
      <alignment horizontal="center"/>
      <protection/>
    </xf>
    <xf numFmtId="0" fontId="0" fillId="0" borderId="68" xfId="0" applyBorder="1" applyAlignment="1" applyProtection="1">
      <alignment horizontal="center"/>
      <protection/>
    </xf>
    <xf numFmtId="175" fontId="2" fillId="0" borderId="69" xfId="0" applyNumberFormat="1" applyFont="1" applyBorder="1" applyAlignment="1" applyProtection="1">
      <alignment horizontal="left"/>
      <protection locked="0"/>
    </xf>
    <xf numFmtId="0" fontId="2" fillId="0" borderId="69" xfId="0" applyFont="1" applyBorder="1" applyAlignment="1" applyProtection="1">
      <alignment horizontal="left"/>
      <protection locked="0"/>
    </xf>
    <xf numFmtId="0" fontId="2" fillId="0" borderId="45" xfId="0" applyFont="1" applyBorder="1" applyAlignment="1" applyProtection="1">
      <alignment horizontal="left"/>
      <protection locked="0"/>
    </xf>
    <xf numFmtId="0" fontId="3" fillId="0" borderId="48" xfId="0" applyFont="1" applyBorder="1" applyAlignment="1" applyProtection="1">
      <alignment/>
      <protection locked="0"/>
    </xf>
    <xf numFmtId="0" fontId="3" fillId="0" borderId="65" xfId="0" applyFont="1" applyBorder="1" applyAlignment="1" applyProtection="1">
      <alignment/>
      <protection locked="0"/>
    </xf>
    <xf numFmtId="173" fontId="2" fillId="34" borderId="44" xfId="0" applyNumberFormat="1" applyFont="1" applyFill="1" applyBorder="1" applyAlignment="1" applyProtection="1">
      <alignment/>
      <protection/>
    </xf>
    <xf numFmtId="173" fontId="2" fillId="34" borderId="69" xfId="0" applyNumberFormat="1" applyFont="1" applyFill="1" applyBorder="1" applyAlignment="1" applyProtection="1">
      <alignment/>
      <protection/>
    </xf>
    <xf numFmtId="173" fontId="2" fillId="34" borderId="45" xfId="0" applyNumberFormat="1" applyFont="1" applyFill="1" applyBorder="1" applyAlignment="1" applyProtection="1">
      <alignment/>
      <protection/>
    </xf>
    <xf numFmtId="0" fontId="7" fillId="0" borderId="44" xfId="0" applyFont="1" applyBorder="1" applyAlignment="1" applyProtection="1">
      <alignment horizontal="left"/>
      <protection locked="0"/>
    </xf>
    <xf numFmtId="0" fontId="7" fillId="0" borderId="69" xfId="0" applyFont="1" applyBorder="1" applyAlignment="1" applyProtection="1">
      <alignment horizontal="left"/>
      <protection locked="0"/>
    </xf>
    <xf numFmtId="0" fontId="7" fillId="0" borderId="45" xfId="0" applyFont="1" applyBorder="1" applyAlignment="1" applyProtection="1">
      <alignment horizontal="left"/>
      <protection locked="0"/>
    </xf>
    <xf numFmtId="49" fontId="2" fillId="0" borderId="17" xfId="0" applyNumberFormat="1" applyFont="1" applyBorder="1" applyAlignment="1" applyProtection="1">
      <alignment horizontal="right"/>
      <protection locked="0"/>
    </xf>
    <xf numFmtId="49" fontId="2" fillId="0" borderId="61" xfId="0" applyNumberFormat="1" applyFont="1" applyBorder="1" applyAlignment="1" applyProtection="1">
      <alignment horizontal="right"/>
      <protection locked="0"/>
    </xf>
    <xf numFmtId="49" fontId="2" fillId="0" borderId="15" xfId="0" applyNumberFormat="1" applyFont="1" applyBorder="1" applyAlignment="1" applyProtection="1">
      <alignment horizontal="right"/>
      <protection locked="0"/>
    </xf>
    <xf numFmtId="49" fontId="2" fillId="0" borderId="60" xfId="0" applyNumberFormat="1" applyFont="1" applyBorder="1" applyAlignment="1" applyProtection="1">
      <alignment horizontal="right"/>
      <protection locked="0"/>
    </xf>
    <xf numFmtId="49" fontId="2" fillId="0" borderId="60" xfId="0" applyNumberFormat="1" applyFont="1" applyBorder="1" applyAlignment="1" applyProtection="1" quotePrefix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1"/>
  <dimension ref="A1:V29"/>
  <sheetViews>
    <sheetView tabSelected="1" zoomScale="90" zoomScaleNormal="90" zoomScalePageLayoutView="0" workbookViewId="0" topLeftCell="A1">
      <selection activeCell="I26" sqref="I26"/>
    </sheetView>
  </sheetViews>
  <sheetFormatPr defaultColWidth="11.421875" defaultRowHeight="12.75"/>
  <cols>
    <col min="1" max="2" width="7.8515625" style="0" customWidth="1"/>
    <col min="3" max="3" width="8.00390625" style="0" customWidth="1"/>
    <col min="4" max="4" width="5.28125" style="0" customWidth="1"/>
    <col min="5" max="5" width="4.8515625" style="0" customWidth="1"/>
    <col min="6" max="11" width="8.00390625" style="0" customWidth="1"/>
    <col min="12" max="12" width="20.7109375" style="0" customWidth="1"/>
    <col min="13" max="17" width="5.8515625" style="0" customWidth="1"/>
    <col min="18" max="18" width="12.28125" style="0" customWidth="1"/>
    <col min="19" max="19" width="10.7109375" style="0" customWidth="1"/>
    <col min="20" max="16384" width="11.421875" style="25" customWidth="1"/>
  </cols>
  <sheetData>
    <row r="1" spans="1:19" s="23" customFormat="1" ht="16.5" customHeight="1" thickBot="1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/>
    </row>
    <row r="2" spans="1:19" s="23" customFormat="1" ht="25.5" customHeight="1" thickBot="1">
      <c r="A2" s="115" t="s">
        <v>63</v>
      </c>
      <c r="B2" s="115"/>
      <c r="C2" s="115"/>
      <c r="D2" s="115"/>
      <c r="E2" s="115"/>
      <c r="F2" s="115"/>
      <c r="G2" s="115"/>
      <c r="H2" s="129" t="s">
        <v>37</v>
      </c>
      <c r="I2" s="129"/>
      <c r="J2" s="129"/>
      <c r="K2" s="130"/>
      <c r="L2" s="73" t="s">
        <v>56</v>
      </c>
      <c r="M2" s="116"/>
      <c r="N2" s="117"/>
      <c r="O2" s="73" t="s">
        <v>62</v>
      </c>
      <c r="P2" s="74"/>
      <c r="Q2" s="75"/>
      <c r="R2" s="96"/>
      <c r="S2"/>
    </row>
    <row r="3" spans="1:19" s="23" customFormat="1" ht="25.5" customHeight="1" thickBot="1">
      <c r="A3" s="76" t="s">
        <v>59</v>
      </c>
      <c r="B3" s="77"/>
      <c r="C3" s="134" t="s">
        <v>27</v>
      </c>
      <c r="D3" s="135"/>
      <c r="E3" s="135"/>
      <c r="F3" s="135"/>
      <c r="G3" s="136"/>
      <c r="H3" s="78" t="s">
        <v>20</v>
      </c>
      <c r="I3" s="131" t="str">
        <f>VLOOKUP(H2,Fly!A4:C33,2)</f>
        <v>C182</v>
      </c>
      <c r="J3" s="132"/>
      <c r="K3" s="133"/>
      <c r="L3" s="79" t="s">
        <v>55</v>
      </c>
      <c r="M3" s="118"/>
      <c r="N3" s="119"/>
      <c r="O3" s="79"/>
      <c r="P3" s="80"/>
      <c r="Q3" s="81"/>
      <c r="R3" s="97"/>
      <c r="S3" s="1"/>
    </row>
    <row r="4" spans="1:19" s="23" customFormat="1" ht="25.5" customHeight="1" thickBot="1">
      <c r="A4" s="76" t="s">
        <v>60</v>
      </c>
      <c r="B4" s="77"/>
      <c r="C4" s="134" t="s">
        <v>26</v>
      </c>
      <c r="D4" s="135"/>
      <c r="E4" s="135"/>
      <c r="F4" s="135"/>
      <c r="G4" s="136"/>
      <c r="H4" s="78" t="s">
        <v>53</v>
      </c>
      <c r="I4" s="126"/>
      <c r="J4" s="127"/>
      <c r="K4" s="128"/>
      <c r="L4" s="82" t="s">
        <v>54</v>
      </c>
      <c r="M4" s="120"/>
      <c r="N4" s="121"/>
      <c r="O4" s="82"/>
      <c r="P4" s="83"/>
      <c r="Q4" s="84"/>
      <c r="R4" s="98"/>
      <c r="S4" s="1"/>
    </row>
    <row r="5" spans="1:19" s="23" customFormat="1" ht="13.5" thickBot="1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20"/>
    </row>
    <row r="6" spans="1:19" s="24" customFormat="1" ht="15.75" thickTop="1">
      <c r="A6" s="86" t="s">
        <v>2</v>
      </c>
      <c r="B6" s="87" t="s">
        <v>3</v>
      </c>
      <c r="C6" s="87" t="s">
        <v>1</v>
      </c>
      <c r="D6" s="124" t="s">
        <v>50</v>
      </c>
      <c r="E6" s="125"/>
      <c r="F6" s="87" t="s">
        <v>4</v>
      </c>
      <c r="G6" s="87" t="s">
        <v>49</v>
      </c>
      <c r="H6" s="87" t="s">
        <v>50</v>
      </c>
      <c r="I6" s="87" t="s">
        <v>72</v>
      </c>
      <c r="J6" s="88" t="s">
        <v>58</v>
      </c>
      <c r="K6" s="89" t="s">
        <v>64</v>
      </c>
      <c r="L6" s="87" t="s">
        <v>65</v>
      </c>
      <c r="M6" s="87" t="s">
        <v>5</v>
      </c>
      <c r="N6" s="87" t="s">
        <v>66</v>
      </c>
      <c r="O6" s="87" t="s">
        <v>6</v>
      </c>
      <c r="P6" s="87" t="s">
        <v>7</v>
      </c>
      <c r="Q6" s="87" t="s">
        <v>68</v>
      </c>
      <c r="R6" s="90" t="s">
        <v>57</v>
      </c>
      <c r="S6" s="21"/>
    </row>
    <row r="7" spans="1:19" s="24" customFormat="1" ht="15.75" thickBot="1">
      <c r="A7" s="91" t="s">
        <v>52</v>
      </c>
      <c r="B7" s="92" t="s">
        <v>0</v>
      </c>
      <c r="C7" s="92"/>
      <c r="D7" s="92" t="s">
        <v>14</v>
      </c>
      <c r="E7" s="93" t="s">
        <v>15</v>
      </c>
      <c r="F7" s="92"/>
      <c r="G7" s="92"/>
      <c r="H7" s="92" t="s">
        <v>51</v>
      </c>
      <c r="I7" s="92"/>
      <c r="J7" s="99" t="s">
        <v>25</v>
      </c>
      <c r="K7" s="94"/>
      <c r="L7" s="92"/>
      <c r="M7" s="92" t="s">
        <v>8</v>
      </c>
      <c r="N7" s="92" t="s">
        <v>67</v>
      </c>
      <c r="O7" s="92"/>
      <c r="P7" s="92"/>
      <c r="Q7" s="92"/>
      <c r="R7" s="95"/>
      <c r="S7" s="21"/>
    </row>
    <row r="8" spans="1:20" ht="19.5" customHeight="1">
      <c r="A8" s="58">
        <v>1500</v>
      </c>
      <c r="B8" s="49">
        <v>4500</v>
      </c>
      <c r="C8" s="49">
        <v>110</v>
      </c>
      <c r="D8" s="50">
        <v>0</v>
      </c>
      <c r="E8" s="57">
        <v>0</v>
      </c>
      <c r="F8" s="53">
        <f>GroundSpeed(C8,G8,D8,E8)</f>
        <v>110</v>
      </c>
      <c r="G8" s="49">
        <v>303</v>
      </c>
      <c r="H8" s="53">
        <f>ROUND(WindCorrectionAngle(C8,G8,D8,E8),0)</f>
        <v>0</v>
      </c>
      <c r="I8" s="27">
        <f aca="true" t="shared" si="0" ref="I8:I21">IF(OR(ISBLANK(G8),ISBLANK(H8)),"",AddDegrees(G8,H8))</f>
        <v>303</v>
      </c>
      <c r="J8" s="61">
        <v>2</v>
      </c>
      <c r="K8" s="29">
        <f aca="true" t="shared" si="1" ref="K8:K21">IF(OR(ISBLANK(I8),ISBLANK(J8)),"",AddDegrees(I8,-J8))</f>
        <v>301</v>
      </c>
      <c r="L8" s="107" t="s">
        <v>71</v>
      </c>
      <c r="M8" s="33">
        <v>10</v>
      </c>
      <c r="N8" s="32">
        <f>IF(OR(ISBLANK(F8),ISBLANK(M8)),"",M8/F8*60)</f>
        <v>5.454545454545455</v>
      </c>
      <c r="O8" s="40"/>
      <c r="P8" s="41"/>
      <c r="Q8" s="41"/>
      <c r="R8" s="42"/>
      <c r="S8" s="20"/>
      <c r="T8" s="67"/>
    </row>
    <row r="9" spans="1:22" ht="19.5" customHeight="1">
      <c r="A9" s="59">
        <v>2300</v>
      </c>
      <c r="B9" s="50">
        <v>4500</v>
      </c>
      <c r="C9" s="50">
        <v>130</v>
      </c>
      <c r="D9" s="50">
        <v>0</v>
      </c>
      <c r="E9" s="57">
        <v>0</v>
      </c>
      <c r="F9" s="26">
        <f>GroundSpeed(C9,G9,D9,E9)</f>
        <v>130</v>
      </c>
      <c r="G9" s="50">
        <v>281</v>
      </c>
      <c r="H9" s="54">
        <f>ROUND(WindCorrectionAngle(C9,G9,D9,E9),0)</f>
        <v>0</v>
      </c>
      <c r="I9" s="27">
        <f>IF(OR(ISBLANK(G9),ISBLANK(H9)),"",AddDegrees(G9,H9))</f>
        <v>281</v>
      </c>
      <c r="J9" s="62">
        <v>2</v>
      </c>
      <c r="K9" s="30">
        <f>IF(OR(ISBLANK(I9),ISBLANK(J9)),"",AddDegrees(I9,-J9))</f>
        <v>279</v>
      </c>
      <c r="L9" s="108" t="s">
        <v>70</v>
      </c>
      <c r="M9" s="35">
        <v>21</v>
      </c>
      <c r="N9" s="32">
        <f>IF(OR(ISBLANK(F9),ISBLANK(M9)),"",M9/F9*60)</f>
        <v>9.692307692307693</v>
      </c>
      <c r="O9" s="43"/>
      <c r="P9" s="44"/>
      <c r="Q9" s="44"/>
      <c r="R9" s="45"/>
      <c r="S9" s="20"/>
      <c r="V9" s="67"/>
    </row>
    <row r="10" spans="1:19" ht="19.5" customHeight="1">
      <c r="A10" s="59">
        <v>2000</v>
      </c>
      <c r="B10" s="50">
        <v>2500</v>
      </c>
      <c r="C10" s="50">
        <v>100</v>
      </c>
      <c r="D10" s="50">
        <v>0</v>
      </c>
      <c r="E10" s="57">
        <v>0</v>
      </c>
      <c r="F10" s="26">
        <f>GroundSpeed(C10,G10,D10,E10)</f>
        <v>100</v>
      </c>
      <c r="G10" s="50">
        <v>294</v>
      </c>
      <c r="H10" s="54">
        <f>ROUND(WindCorrectionAngle(C10,G10,D10,E10),0)</f>
        <v>0</v>
      </c>
      <c r="I10" s="27">
        <f>IF(OR(ISBLANK(G10),ISBLANK(H10)),"",AddDegrees(G10,H10))</f>
        <v>294</v>
      </c>
      <c r="J10" s="62">
        <v>2</v>
      </c>
      <c r="K10" s="30">
        <f>IF(OR(ISBLANK(I10),ISBLANK(J10)),"",AddDegrees(I10,-J10))</f>
        <v>292</v>
      </c>
      <c r="L10" s="108" t="s">
        <v>69</v>
      </c>
      <c r="M10" s="35">
        <v>21</v>
      </c>
      <c r="N10" s="32">
        <f>IF(OR(ISBLANK(F10),ISBLANK(M10)),"",M10/F10*60)</f>
        <v>12.6</v>
      </c>
      <c r="O10" s="43"/>
      <c r="P10" s="44"/>
      <c r="Q10" s="44"/>
      <c r="R10" s="45"/>
      <c r="S10" s="20"/>
    </row>
    <row r="11" spans="1:19" ht="19.5" customHeight="1">
      <c r="A11" s="59"/>
      <c r="B11" s="50"/>
      <c r="C11" s="50"/>
      <c r="D11" s="50"/>
      <c r="E11" s="57"/>
      <c r="F11" s="26"/>
      <c r="G11" s="50"/>
      <c r="H11" s="54"/>
      <c r="I11" s="27"/>
      <c r="J11" s="62"/>
      <c r="K11" s="30"/>
      <c r="L11" s="108"/>
      <c r="M11" s="35"/>
      <c r="N11" s="32"/>
      <c r="O11" s="43"/>
      <c r="P11" s="44"/>
      <c r="Q11" s="44"/>
      <c r="R11" s="45"/>
      <c r="S11" s="20"/>
    </row>
    <row r="12" spans="1:19" ht="19.5" customHeight="1">
      <c r="A12" s="59"/>
      <c r="B12" s="50"/>
      <c r="C12" s="50"/>
      <c r="D12" s="50"/>
      <c r="E12" s="57"/>
      <c r="F12" s="26"/>
      <c r="G12" s="50"/>
      <c r="H12" s="54"/>
      <c r="I12" s="27">
        <f t="shared" si="0"/>
      </c>
      <c r="J12" s="62"/>
      <c r="K12" s="30">
        <f t="shared" si="1"/>
      </c>
      <c r="L12" s="34"/>
      <c r="M12" s="35"/>
      <c r="N12" s="32">
        <f>IF(OR(ISBLANK(F12),ISBLANK(M12)),"",M12/F12*60)</f>
      </c>
      <c r="O12" s="43"/>
      <c r="P12" s="44"/>
      <c r="Q12" s="44"/>
      <c r="R12" s="45"/>
      <c r="S12" s="20"/>
    </row>
    <row r="13" spans="1:19" ht="19.5" customHeight="1">
      <c r="A13" s="59"/>
      <c r="B13" s="50"/>
      <c r="C13" s="50"/>
      <c r="D13" s="50"/>
      <c r="E13" s="57"/>
      <c r="F13" s="26"/>
      <c r="G13" s="50"/>
      <c r="H13" s="54"/>
      <c r="I13" s="27">
        <f t="shared" si="0"/>
      </c>
      <c r="J13" s="62"/>
      <c r="K13" s="30">
        <f t="shared" si="1"/>
      </c>
      <c r="L13" s="34"/>
      <c r="M13" s="35"/>
      <c r="N13" s="32">
        <f aca="true" t="shared" si="2" ref="N13:N21">IF(OR(ISBLANK(F13),ISBLANK(M13)),"",M13/F13*60)</f>
      </c>
      <c r="O13" s="43"/>
      <c r="P13" s="44"/>
      <c r="Q13" s="44"/>
      <c r="R13" s="45"/>
      <c r="S13" s="22"/>
    </row>
    <row r="14" spans="1:19" ht="19.5" customHeight="1">
      <c r="A14" s="59"/>
      <c r="B14" s="50"/>
      <c r="C14" s="50"/>
      <c r="D14" s="50"/>
      <c r="E14" s="57"/>
      <c r="F14" s="26"/>
      <c r="G14" s="50"/>
      <c r="H14" s="54"/>
      <c r="I14" s="27">
        <f t="shared" si="0"/>
      </c>
      <c r="J14" s="62"/>
      <c r="K14" s="30">
        <f t="shared" si="1"/>
      </c>
      <c r="L14" s="65"/>
      <c r="M14" s="35"/>
      <c r="N14" s="32">
        <f t="shared" si="2"/>
      </c>
      <c r="O14" s="43"/>
      <c r="P14" s="44"/>
      <c r="Q14" s="44"/>
      <c r="R14" s="45"/>
      <c r="S14" s="22"/>
    </row>
    <row r="15" spans="1:19" ht="19.5" customHeight="1">
      <c r="A15" s="59"/>
      <c r="B15" s="50"/>
      <c r="C15" s="50"/>
      <c r="D15" s="50"/>
      <c r="E15" s="57"/>
      <c r="F15" s="26"/>
      <c r="G15" s="50"/>
      <c r="H15" s="54"/>
      <c r="I15" s="27">
        <f t="shared" si="0"/>
      </c>
      <c r="J15" s="62"/>
      <c r="K15" s="30">
        <f t="shared" si="1"/>
      </c>
      <c r="L15" s="66"/>
      <c r="M15" s="35"/>
      <c r="N15" s="32">
        <f t="shared" si="2"/>
      </c>
      <c r="O15" s="43"/>
      <c r="P15" s="44"/>
      <c r="Q15" s="44"/>
      <c r="R15" s="45"/>
      <c r="S15" s="22"/>
    </row>
    <row r="16" spans="1:19" ht="19.5" customHeight="1">
      <c r="A16" s="59"/>
      <c r="B16" s="50"/>
      <c r="C16" s="50"/>
      <c r="D16" s="50"/>
      <c r="E16" s="57"/>
      <c r="F16" s="26"/>
      <c r="G16" s="50"/>
      <c r="H16" s="54"/>
      <c r="I16" s="27">
        <f t="shared" si="0"/>
      </c>
      <c r="J16" s="62"/>
      <c r="K16" s="30">
        <f t="shared" si="1"/>
      </c>
      <c r="L16" s="34"/>
      <c r="M16" s="35"/>
      <c r="N16" s="32">
        <f t="shared" si="2"/>
      </c>
      <c r="O16" s="43"/>
      <c r="P16" s="44"/>
      <c r="Q16" s="44"/>
      <c r="R16" s="45"/>
      <c r="S16" s="22"/>
    </row>
    <row r="17" spans="1:19" ht="19.5" customHeight="1">
      <c r="A17" s="59"/>
      <c r="B17" s="50"/>
      <c r="C17" s="50"/>
      <c r="D17" s="50"/>
      <c r="E17" s="57"/>
      <c r="F17" s="26"/>
      <c r="G17" s="50"/>
      <c r="H17" s="54"/>
      <c r="I17" s="27">
        <f t="shared" si="0"/>
      </c>
      <c r="J17" s="62"/>
      <c r="K17" s="30">
        <f t="shared" si="1"/>
      </c>
      <c r="L17" s="34"/>
      <c r="M17" s="35"/>
      <c r="N17" s="32">
        <f t="shared" si="2"/>
      </c>
      <c r="O17" s="43"/>
      <c r="P17" s="44"/>
      <c r="Q17" s="44"/>
      <c r="R17" s="45"/>
      <c r="S17" s="22"/>
    </row>
    <row r="18" spans="1:19" ht="19.5" customHeight="1">
      <c r="A18" s="59"/>
      <c r="B18" s="50"/>
      <c r="C18" s="50"/>
      <c r="D18" s="50"/>
      <c r="E18" s="57"/>
      <c r="F18" s="26"/>
      <c r="G18" s="50"/>
      <c r="H18" s="54"/>
      <c r="I18" s="27">
        <f t="shared" si="0"/>
      </c>
      <c r="J18" s="62"/>
      <c r="K18" s="30">
        <f t="shared" si="1"/>
      </c>
      <c r="L18" s="34"/>
      <c r="M18" s="35"/>
      <c r="N18" s="32">
        <f t="shared" si="2"/>
      </c>
      <c r="O18" s="43"/>
      <c r="P18" s="44"/>
      <c r="Q18" s="44"/>
      <c r="R18" s="45"/>
      <c r="S18" s="22"/>
    </row>
    <row r="19" spans="1:19" ht="19.5" customHeight="1">
      <c r="A19" s="59"/>
      <c r="B19" s="50"/>
      <c r="C19" s="50"/>
      <c r="D19" s="50"/>
      <c r="E19" s="57"/>
      <c r="F19" s="26"/>
      <c r="G19" s="50"/>
      <c r="H19" s="54"/>
      <c r="I19" s="27">
        <f t="shared" si="0"/>
      </c>
      <c r="J19" s="62"/>
      <c r="K19" s="30">
        <f t="shared" si="1"/>
      </c>
      <c r="L19" s="34"/>
      <c r="M19" s="35"/>
      <c r="N19" s="32">
        <f t="shared" si="2"/>
      </c>
      <c r="O19" s="43"/>
      <c r="P19" s="44"/>
      <c r="Q19" s="44"/>
      <c r="R19" s="45"/>
      <c r="S19" s="22"/>
    </row>
    <row r="20" spans="1:19" ht="19.5" customHeight="1">
      <c r="A20" s="59"/>
      <c r="B20" s="50"/>
      <c r="C20" s="50"/>
      <c r="D20" s="50"/>
      <c r="E20" s="57"/>
      <c r="F20" s="26"/>
      <c r="G20" s="50"/>
      <c r="H20" s="54"/>
      <c r="I20" s="27">
        <f t="shared" si="0"/>
      </c>
      <c r="J20" s="62"/>
      <c r="K20" s="30">
        <f t="shared" si="1"/>
      </c>
      <c r="L20" s="34"/>
      <c r="M20" s="35"/>
      <c r="N20" s="32">
        <f t="shared" si="2"/>
      </c>
      <c r="O20" s="43"/>
      <c r="P20" s="44"/>
      <c r="Q20" s="44"/>
      <c r="R20" s="45"/>
      <c r="S20" s="22"/>
    </row>
    <row r="21" spans="1:18" ht="19.5" customHeight="1">
      <c r="A21" s="60"/>
      <c r="B21" s="51"/>
      <c r="C21" s="51"/>
      <c r="D21" s="51"/>
      <c r="E21" s="51"/>
      <c r="F21" s="64"/>
      <c r="G21" s="51"/>
      <c r="H21" s="55"/>
      <c r="I21" s="28">
        <f t="shared" si="0"/>
      </c>
      <c r="J21" s="63"/>
      <c r="K21" s="31">
        <f t="shared" si="1"/>
      </c>
      <c r="L21" s="36"/>
      <c r="M21" s="37"/>
      <c r="N21" s="32">
        <f t="shared" si="2"/>
      </c>
      <c r="O21" s="46"/>
      <c r="P21" s="47"/>
      <c r="Q21" s="47"/>
      <c r="R21" s="48"/>
    </row>
    <row r="22" spans="12:18" ht="19.5" customHeight="1" thickBot="1">
      <c r="L22" s="5" t="s">
        <v>46</v>
      </c>
      <c r="M22" s="38">
        <f>SUM(M8:M21)</f>
        <v>52</v>
      </c>
      <c r="N22" s="39">
        <f>SUM(N8:N21)</f>
        <v>27.746853146853148</v>
      </c>
      <c r="O22" s="3"/>
      <c r="P22" s="112" t="s">
        <v>22</v>
      </c>
      <c r="R22" s="8" t="s">
        <v>11</v>
      </c>
    </row>
    <row r="23" ht="12.75" customHeight="1"/>
    <row r="24" spans="1:18" ht="15.75" thickBot="1">
      <c r="A24" s="6" t="s">
        <v>61</v>
      </c>
      <c r="E24" s="2"/>
      <c r="F24" s="2"/>
      <c r="K24" s="6" t="str">
        <f>CONCATENATE("Departure: ",C3,D3)</f>
        <v>Departure: ESKV</v>
      </c>
      <c r="L24" s="4"/>
      <c r="M24" s="4"/>
      <c r="N24" s="4"/>
      <c r="O24" s="6" t="str">
        <f>CONCATENATE("Destination: ",C4,D4)</f>
        <v>Destination: ENKJ</v>
      </c>
      <c r="P24" s="4"/>
      <c r="Q24" s="4"/>
      <c r="R24" s="4"/>
    </row>
    <row r="25" spans="1:18" ht="19.5" customHeight="1">
      <c r="A25" s="9" t="s">
        <v>39</v>
      </c>
      <c r="B25" s="10"/>
      <c r="C25" s="10"/>
      <c r="D25" s="12"/>
      <c r="E25" s="10"/>
      <c r="F25" s="10"/>
      <c r="G25" s="11"/>
      <c r="H25" s="109" t="s">
        <v>40</v>
      </c>
      <c r="I25" s="52">
        <f>VLOOKUP(H2,Fly!A3:C104,3,FALSE)</f>
        <v>13.5</v>
      </c>
      <c r="K25" s="100" t="s">
        <v>47</v>
      </c>
      <c r="L25" s="122" t="s">
        <v>29</v>
      </c>
      <c r="M25" s="123"/>
      <c r="N25" s="7"/>
      <c r="O25" s="100" t="s">
        <v>47</v>
      </c>
      <c r="P25" s="16"/>
      <c r="Q25" s="122" t="s">
        <v>28</v>
      </c>
      <c r="R25" s="123"/>
    </row>
    <row r="26" spans="1:18" ht="19.5" customHeight="1">
      <c r="A26" s="13" t="s">
        <v>41</v>
      </c>
      <c r="B26" s="14"/>
      <c r="C26" s="14"/>
      <c r="D26" s="15"/>
      <c r="E26" s="14"/>
      <c r="F26" s="14"/>
      <c r="G26" s="15"/>
      <c r="H26" s="15" t="s">
        <v>12</v>
      </c>
      <c r="I26" s="105">
        <f>(N22+45)/60*I25*1.05</f>
        <v>17.186444055944055</v>
      </c>
      <c r="K26" s="101" t="s">
        <v>48</v>
      </c>
      <c r="L26" s="139" t="s">
        <v>32</v>
      </c>
      <c r="M26" s="140"/>
      <c r="N26" s="7"/>
      <c r="O26" s="101" t="s">
        <v>48</v>
      </c>
      <c r="P26" s="17"/>
      <c r="Q26" s="139" t="s">
        <v>34</v>
      </c>
      <c r="R26" s="140"/>
    </row>
    <row r="27" spans="1:18" ht="19.5" customHeight="1">
      <c r="A27" s="13" t="s">
        <v>42</v>
      </c>
      <c r="B27" s="14"/>
      <c r="C27" s="14"/>
      <c r="D27" s="15"/>
      <c r="E27" s="110">
        <v>15</v>
      </c>
      <c r="F27" s="14" t="s">
        <v>43</v>
      </c>
      <c r="G27" s="15"/>
      <c r="H27" s="15" t="s">
        <v>12</v>
      </c>
      <c r="I27" s="111">
        <f>I25*(E27/60)+I26</f>
        <v>20.561444055944055</v>
      </c>
      <c r="K27" s="101" t="s">
        <v>10</v>
      </c>
      <c r="L27" s="139" t="s">
        <v>31</v>
      </c>
      <c r="M27" s="141"/>
      <c r="N27" s="7"/>
      <c r="O27" s="101" t="s">
        <v>30</v>
      </c>
      <c r="P27" s="17"/>
      <c r="Q27" s="139" t="s">
        <v>33</v>
      </c>
      <c r="R27" s="140"/>
    </row>
    <row r="28" spans="1:18" ht="19.5" customHeight="1">
      <c r="A28" s="68" t="s">
        <v>44</v>
      </c>
      <c r="B28" s="69"/>
      <c r="C28" s="69"/>
      <c r="D28" s="69"/>
      <c r="E28" s="69"/>
      <c r="F28" s="69"/>
      <c r="G28" s="69"/>
      <c r="H28" s="69" t="s">
        <v>12</v>
      </c>
      <c r="I28" s="104"/>
      <c r="K28" s="102" t="s">
        <v>9</v>
      </c>
      <c r="L28" s="139"/>
      <c r="M28" s="140"/>
      <c r="N28" s="7"/>
      <c r="O28" s="102" t="s">
        <v>9</v>
      </c>
      <c r="P28" s="18"/>
      <c r="Q28" s="139"/>
      <c r="R28" s="140"/>
    </row>
    <row r="29" spans="1:18" ht="19.5" customHeight="1" thickBot="1">
      <c r="A29" s="113" t="s">
        <v>45</v>
      </c>
      <c r="B29" s="114"/>
      <c r="C29" s="114"/>
      <c r="D29" s="114"/>
      <c r="E29" s="114"/>
      <c r="F29" s="114"/>
      <c r="G29" s="114"/>
      <c r="H29" s="70" t="s">
        <v>22</v>
      </c>
      <c r="I29" s="106">
        <f>IF(ISBLANK(I28),"",I28/(24*I25))</f>
      </c>
      <c r="K29" s="103"/>
      <c r="L29" s="137"/>
      <c r="M29" s="138"/>
      <c r="N29" s="7"/>
      <c r="O29" s="103"/>
      <c r="P29" s="19"/>
      <c r="Q29" s="137"/>
      <c r="R29" s="138"/>
    </row>
    <row r="30" ht="19.5" customHeight="1"/>
  </sheetData>
  <sheetProtection/>
  <mergeCells count="21">
    <mergeCell ref="L29:M29"/>
    <mergeCell ref="C3:G3"/>
    <mergeCell ref="C4:G4"/>
    <mergeCell ref="Q29:R29"/>
    <mergeCell ref="Q25:R25"/>
    <mergeCell ref="Q26:R26"/>
    <mergeCell ref="Q27:R27"/>
    <mergeCell ref="Q28:R28"/>
    <mergeCell ref="L26:M26"/>
    <mergeCell ref="L27:M27"/>
    <mergeCell ref="L28:M28"/>
    <mergeCell ref="A29:G29"/>
    <mergeCell ref="A2:G2"/>
    <mergeCell ref="M2:N2"/>
    <mergeCell ref="M3:N3"/>
    <mergeCell ref="M4:N4"/>
    <mergeCell ref="L25:M25"/>
    <mergeCell ref="D6:E6"/>
    <mergeCell ref="I4:K4"/>
    <mergeCell ref="H2:K2"/>
    <mergeCell ref="I3:K3"/>
  </mergeCells>
  <dataValidations count="1">
    <dataValidation type="list" allowBlank="1" showInputMessage="1" showErrorMessage="1" promptTitle="Velg fly fra listen" sqref="H2:K2">
      <formula1>CallSigns</formula1>
    </dataValidation>
  </dataValidations>
  <printOptions/>
  <pageMargins left="0.1968503937007874" right="0" top="0.2" bottom="0" header="0.2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2"/>
  <dimension ref="A2:C17"/>
  <sheetViews>
    <sheetView zoomScalePageLayoutView="0" workbookViewId="0" topLeftCell="A1">
      <selection activeCell="C28" sqref="C28"/>
    </sheetView>
  </sheetViews>
  <sheetFormatPr defaultColWidth="11.421875" defaultRowHeight="12.75"/>
  <cols>
    <col min="1" max="1" width="14.28125" style="0" customWidth="1"/>
    <col min="2" max="2" width="12.00390625" style="0" customWidth="1"/>
    <col min="3" max="3" width="15.421875" style="0" customWidth="1"/>
  </cols>
  <sheetData>
    <row r="2" spans="1:3" s="4" customFormat="1" ht="15.75">
      <c r="A2" s="56" t="s">
        <v>18</v>
      </c>
      <c r="B2" s="56" t="s">
        <v>20</v>
      </c>
      <c r="C2" s="56" t="s">
        <v>19</v>
      </c>
    </row>
    <row r="3" spans="1:3" ht="12.75">
      <c r="A3" t="s">
        <v>16</v>
      </c>
      <c r="B3" t="s">
        <v>13</v>
      </c>
      <c r="C3" s="71">
        <v>9.2</v>
      </c>
    </row>
    <row r="4" spans="1:3" ht="12.75">
      <c r="A4" t="s">
        <v>37</v>
      </c>
      <c r="B4" t="s">
        <v>36</v>
      </c>
      <c r="C4" s="71">
        <v>13.5</v>
      </c>
    </row>
    <row r="5" spans="1:3" ht="12.75">
      <c r="A5" t="s">
        <v>38</v>
      </c>
      <c r="B5" t="s">
        <v>21</v>
      </c>
      <c r="C5" s="71">
        <v>10</v>
      </c>
    </row>
    <row r="6" spans="1:3" ht="12.75">
      <c r="A6" t="s">
        <v>17</v>
      </c>
      <c r="B6" t="s">
        <v>21</v>
      </c>
      <c r="C6" s="71">
        <v>10</v>
      </c>
    </row>
    <row r="7" spans="1:3" ht="12.75">
      <c r="A7" t="s">
        <v>23</v>
      </c>
      <c r="B7" t="s">
        <v>24</v>
      </c>
      <c r="C7" s="71">
        <v>10.2</v>
      </c>
    </row>
    <row r="8" spans="1:3" ht="12.75">
      <c r="A8" t="s">
        <v>35</v>
      </c>
      <c r="B8" t="s">
        <v>24</v>
      </c>
      <c r="C8" s="71">
        <v>10.2</v>
      </c>
    </row>
    <row r="9" ht="12.75">
      <c r="C9" s="71"/>
    </row>
    <row r="10" ht="12.75">
      <c r="C10" s="71"/>
    </row>
    <row r="11" ht="12.75">
      <c r="C11" s="71"/>
    </row>
    <row r="12" ht="12.75">
      <c r="C12" s="71"/>
    </row>
    <row r="13" ht="12.75">
      <c r="C13" s="71"/>
    </row>
    <row r="14" ht="12.75">
      <c r="C14" s="71"/>
    </row>
    <row r="15" ht="12.75">
      <c r="C15" s="71"/>
    </row>
    <row r="16" ht="12.75">
      <c r="C16" s="71"/>
    </row>
    <row r="17" ht="12.75">
      <c r="C17" s="71"/>
    </row>
  </sheetData>
  <sheetProtection/>
  <printOptions/>
  <pageMargins left="0.787401575" right="0.787401575" top="0.984251969" bottom="0.984251969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ODD STORMORKEN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Svein Olav Bjerkeset</dc:creator>
  <cp:keywords/>
  <dc:description/>
  <cp:lastModifiedBy>Svein Olav Bjerkeset</cp:lastModifiedBy>
  <cp:lastPrinted>2008-08-07T15:37:34Z</cp:lastPrinted>
  <dcterms:created xsi:type="dcterms:W3CDTF">1999-11-19T19:35:08Z</dcterms:created>
  <dcterms:modified xsi:type="dcterms:W3CDTF">2012-03-23T15:46:11Z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913521960</vt:i4>
  </property>
  <property fmtid="{D5CDD505-2E9C-101B-9397-08002B2CF9AE}" pid="3" name="_EmailSubject">
    <vt:lpwstr>Navplan</vt:lpwstr>
  </property>
  <property fmtid="{D5CDD505-2E9C-101B-9397-08002B2CF9AE}" pid="4" name="_AuthorEmail">
    <vt:lpwstr>svein.bjerkeset@vegvesen.no</vt:lpwstr>
  </property>
  <property fmtid="{D5CDD505-2E9C-101B-9397-08002B2CF9AE}" pid="5" name="_AuthorEmailDisplayName">
    <vt:lpwstr>Bjerkeset Svein Olav</vt:lpwstr>
  </property>
  <property fmtid="{D5CDD505-2E9C-101B-9397-08002B2CF9AE}" pid="6" name="_ReviewingToolsShownOnce">
    <vt:lpwstr/>
  </property>
</Properties>
</file>