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<sst xmlns="http://schemas.openxmlformats.org/spreadsheetml/2006/main" count="75" uniqueCount="67">
  <si>
    <t>høyde</t>
  </si>
  <si>
    <t>F.L.</t>
  </si>
  <si>
    <t>TAS</t>
  </si>
  <si>
    <t>Min.</t>
  </si>
  <si>
    <t>Alt.</t>
  </si>
  <si>
    <t>Vind</t>
  </si>
  <si>
    <t>korr.</t>
  </si>
  <si>
    <t>G/S</t>
  </si>
  <si>
    <t>ØT</t>
  </si>
  <si>
    <t>RK</t>
  </si>
  <si>
    <t>MIS</t>
  </si>
  <si>
    <t>MK</t>
  </si>
  <si>
    <t>Fra/Til</t>
  </si>
  <si>
    <t>Dist.</t>
  </si>
  <si>
    <t>Tid</t>
  </si>
  <si>
    <t>ETO</t>
  </si>
  <si>
    <t>ATO</t>
  </si>
  <si>
    <t>Diff.</t>
  </si>
  <si>
    <t>Notater</t>
  </si>
  <si>
    <t>NAVIGASJONSPLAN</t>
  </si>
  <si>
    <t>Dato:</t>
  </si>
  <si>
    <t>Parkert:</t>
  </si>
  <si>
    <t>I bevegelse:</t>
  </si>
  <si>
    <t>Blokktid:</t>
  </si>
  <si>
    <t>Landet:</t>
  </si>
  <si>
    <t>I luften:</t>
  </si>
  <si>
    <t>Flygetid:</t>
  </si>
  <si>
    <t>Flytype:</t>
  </si>
  <si>
    <t>Landingsplass:</t>
  </si>
  <si>
    <t>Total distanse og tid:</t>
  </si>
  <si>
    <t>NM</t>
  </si>
  <si>
    <t>Avgangsplass:</t>
  </si>
  <si>
    <t>ATC:</t>
  </si>
  <si>
    <t>Tårn:</t>
  </si>
  <si>
    <t>Baner:</t>
  </si>
  <si>
    <t>Timer og min.:</t>
  </si>
  <si>
    <t>:</t>
  </si>
  <si>
    <t>Fuel-regnskap:</t>
  </si>
  <si>
    <t>USG:</t>
  </si>
  <si>
    <t>Nødvendig fuel inkl. 45 min. reserve,</t>
  </si>
  <si>
    <t>Fuel om bord ved avgang,</t>
  </si>
  <si>
    <t>Maksimal flytid (endurance):</t>
  </si>
  <si>
    <t>ENKJ</t>
  </si>
  <si>
    <t>119.100</t>
  </si>
  <si>
    <t>12/30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</si>
  <si>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</si>
  <si>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</si>
  <si>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</si>
  <si>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</si>
  <si>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</si>
  <si>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</si>
  <si>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</si>
  <si>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</si>
  <si>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</si>
  <si>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Nødvendig fuel til alt AD (inkl reserve)</t>
  </si>
  <si>
    <t>120.450 / 118.475</t>
  </si>
  <si>
    <t>Oslo ctrl:</t>
  </si>
  <si>
    <t>Beregnet forbruk pr. time (65% power)</t>
  </si>
  <si>
    <t>15/33</t>
  </si>
  <si>
    <t>ENHA</t>
  </si>
  <si>
    <t>ENKJ-Sørum</t>
  </si>
  <si>
    <t>Sørum-Vormsund</t>
  </si>
  <si>
    <t>Vormsund-Minnesund</t>
  </si>
  <si>
    <t>Minnesund-Stange kirke</t>
  </si>
  <si>
    <t>Stange kirke-ENHA</t>
  </si>
  <si>
    <t>130.275</t>
  </si>
  <si>
    <t>118.825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</si>
</sst>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Dashed"/>
      <right style="thin"/>
      <top style="medium"/>
      <bottom>
        <color indexed="63"/>
      </bottom>
    </border>
    <border>
      <left style="mediumDashed"/>
      <right style="thin"/>
      <top>
        <color indexed="63"/>
      </top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/>
    </xf>
    <xf numFmtId="49" fontId="2" fillId="33" borderId="36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38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2" fillId="0" borderId="40" xfId="0" applyNumberFormat="1" applyFont="1" applyFill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1" fontId="0" fillId="34" borderId="43" xfId="0" applyNumberFormat="1" applyFill="1" applyBorder="1" applyAlignment="1">
      <alignment horizontal="center"/>
    </xf>
    <xf numFmtId="0" fontId="0" fillId="34" borderId="43" xfId="0" applyNumberFormat="1" applyFill="1" applyBorder="1" applyAlignment="1">
      <alignment horizontal="center"/>
    </xf>
    <xf numFmtId="0" fontId="0" fillId="34" borderId="44" xfId="0" applyNumberFormat="1" applyFill="1" applyBorder="1" applyAlignment="1">
      <alignment horizontal="center"/>
    </xf>
    <xf numFmtId="0" fontId="0" fillId="34" borderId="45" xfId="0" applyNumberFormat="1" applyFill="1" applyBorder="1" applyAlignment="1">
      <alignment horizontal="center"/>
    </xf>
    <xf numFmtId="0" fontId="0" fillId="34" borderId="46" xfId="0" applyNumberFormat="1" applyFill="1" applyBorder="1" applyAlignment="1">
      <alignment horizontal="center"/>
    </xf>
    <xf numFmtId="1" fontId="2" fillId="34" borderId="43" xfId="0" applyNumberFormat="1" applyFont="1" applyFill="1" applyBorder="1" applyAlignment="1">
      <alignment horizontal="center"/>
    </xf>
    <xf numFmtId="1" fontId="2" fillId="0" borderId="47" xfId="0" applyNumberFormat="1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left"/>
      <protection locked="0"/>
    </xf>
    <xf numFmtId="1" fontId="2" fillId="0" borderId="43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left"/>
      <protection locked="0"/>
    </xf>
    <xf numFmtId="1" fontId="2" fillId="0" borderId="49" xfId="0" applyNumberFormat="1" applyFont="1" applyBorder="1" applyAlignment="1" applyProtection="1">
      <alignment horizontal="center"/>
      <protection locked="0"/>
    </xf>
    <xf numFmtId="1" fontId="2" fillId="34" borderId="50" xfId="0" applyNumberFormat="1" applyFont="1" applyFill="1" applyBorder="1" applyAlignment="1">
      <alignment horizontal="center"/>
    </xf>
    <xf numFmtId="1" fontId="2" fillId="34" borderId="50" xfId="0" applyNumberFormat="1" applyFont="1" applyFill="1" applyBorder="1" applyAlignment="1">
      <alignment horizontal="center"/>
    </xf>
    <xf numFmtId="1" fontId="0" fillId="0" borderId="47" xfId="0" applyNumberForma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2" fillId="0" borderId="51" xfId="0" applyFont="1" applyBorder="1" applyAlignment="1" applyProtection="1">
      <alignment/>
      <protection locked="0"/>
    </xf>
    <xf numFmtId="1" fontId="0" fillId="0" borderId="43" xfId="0" applyNumberForma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1" fontId="0" fillId="0" borderId="48" xfId="0" applyNumberForma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38" xfId="0" applyNumberFormat="1" applyFont="1" applyBorder="1" applyAlignment="1" applyProtection="1">
      <alignment horizontal="right"/>
      <protection locked="0"/>
    </xf>
    <xf numFmtId="49" fontId="2" fillId="0" borderId="54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0" fontId="0" fillId="0" borderId="35" xfId="0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0" fillId="0" borderId="47" xfId="0" applyNumberFormat="1" applyBorder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0" fillId="0" borderId="48" xfId="0" applyNumberFormat="1" applyBorder="1" applyAlignment="1" applyProtection="1">
      <alignment horizontal="center"/>
      <protection locked="0"/>
    </xf>
    <xf numFmtId="173" fontId="2" fillId="34" borderId="56" xfId="0" applyNumberFormat="1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2" fillId="34" borderId="55" xfId="0" applyFont="1" applyFill="1" applyBorder="1" applyAlignment="1" applyProtection="1">
      <alignment/>
      <protection locked="0"/>
    </xf>
    <xf numFmtId="1" fontId="0" fillId="34" borderId="57" xfId="0" applyNumberFormat="1" applyFill="1" applyBorder="1" applyAlignment="1">
      <alignment horizontal="center"/>
    </xf>
    <xf numFmtId="1" fontId="0" fillId="34" borderId="58" xfId="0" applyNumberFormat="1" applyFill="1" applyBorder="1" applyAlignment="1">
      <alignment horizontal="center"/>
    </xf>
    <xf numFmtId="1" fontId="0" fillId="34" borderId="59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60" xfId="0" applyNumberFormat="1" applyBorder="1" applyAlignment="1" applyProtection="1">
      <alignment horizontal="center"/>
      <protection locked="0"/>
    </xf>
    <xf numFmtId="1" fontId="0" fillId="0" borderId="61" xfId="0" applyNumberFormat="1" applyBorder="1" applyAlignment="1" applyProtection="1">
      <alignment horizontal="center"/>
      <protection locked="0"/>
    </xf>
    <xf numFmtId="1" fontId="0" fillId="0" borderId="62" xfId="0" applyNumberFormat="1" applyBorder="1" applyAlignment="1" applyProtection="1">
      <alignment horizontal="center"/>
      <protection locked="0"/>
    </xf>
    <xf numFmtId="1" fontId="0" fillId="0" borderId="63" xfId="0" applyNumberFormat="1" applyBorder="1" applyAlignment="1" applyProtection="1">
      <alignment horizontal="center"/>
      <protection locked="0"/>
    </xf>
    <xf numFmtId="1" fontId="0" fillId="0" borderId="64" xfId="0" applyNumberFormat="1" applyBorder="1" applyAlignment="1" applyProtection="1">
      <alignment horizontal="center"/>
      <protection locked="0"/>
    </xf>
    <xf numFmtId="1" fontId="0" fillId="0" borderId="65" xfId="0" applyNumberFormat="1" applyBorder="1" applyAlignment="1" applyProtection="1">
      <alignment horizontal="center"/>
      <protection locked="0"/>
    </xf>
    <xf numFmtId="1" fontId="0" fillId="0" borderId="66" xfId="0" applyNumberFormat="1" applyBorder="1" applyAlignment="1" applyProtection="1">
      <alignment horizontal="center"/>
      <protection locked="0"/>
    </xf>
    <xf numFmtId="1" fontId="0" fillId="0" borderId="67" xfId="0" applyNumberFormat="1" applyBorder="1" applyAlignment="1" applyProtection="1">
      <alignment horizontal="center"/>
      <protection locked="0"/>
    </xf>
    <xf numFmtId="1" fontId="0" fillId="34" borderId="44" xfId="0" applyNumberFormat="1" applyFill="1" applyBorder="1" applyAlignment="1">
      <alignment horizontal="center"/>
    </xf>
    <xf numFmtId="173" fontId="2" fillId="0" borderId="68" xfId="0" applyNumberFormat="1" applyFont="1" applyBorder="1" applyAlignment="1">
      <alignment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43" xfId="0" applyFont="1" applyBorder="1" applyAlignment="1" applyProtection="1" quotePrefix="1">
      <alignment horizontal="left"/>
      <protection locked="0"/>
    </xf>
    <xf numFmtId="49" fontId="2" fillId="0" borderId="10" xfId="0" applyNumberFormat="1" applyFont="1" applyBorder="1" applyAlignment="1" applyProtection="1" quotePrefix="1">
      <alignment horizontal="right"/>
      <protection locked="0"/>
    </xf>
    <xf numFmtId="179" fontId="2" fillId="0" borderId="69" xfId="0" applyNumberFormat="1" applyFont="1" applyBorder="1" applyAlignment="1">
      <alignment horizontal="right"/>
    </xf>
    <xf numFmtId="0" fontId="0" fillId="33" borderId="70" xfId="0" applyFill="1" applyBorder="1" applyAlignment="1">
      <alignment/>
    </xf>
    <xf numFmtId="0" fontId="0" fillId="34" borderId="71" xfId="0" applyNumberFormat="1" applyFill="1" applyBorder="1" applyAlignment="1">
      <alignment horizontal="center"/>
    </xf>
    <xf numFmtId="0" fontId="0" fillId="34" borderId="72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0" fontId="6" fillId="0" borderId="47" xfId="0" applyFont="1" applyBorder="1" applyAlignment="1" applyProtection="1">
      <alignment horizontal="left"/>
      <protection locked="0"/>
    </xf>
    <xf numFmtId="0" fontId="2" fillId="33" borderId="73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175" fontId="2" fillId="0" borderId="35" xfId="0" applyNumberFormat="1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29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9.140625" style="55" customWidth="1"/>
  </cols>
  <sheetData>
    <row r="1" spans="1:19" s="53" customFormat="1" ht="30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s="53" customFormat="1" ht="25.5" customHeight="1" thickBot="1">
      <c r="A2" s="8" t="s">
        <v>19</v>
      </c>
      <c r="B2" s="9"/>
      <c r="C2" s="9"/>
      <c r="D2" s="9"/>
      <c r="E2" s="9"/>
      <c r="F2" s="9"/>
      <c r="G2" s="9"/>
      <c r="H2" s="95" t="s">
        <v>49</v>
      </c>
      <c r="I2" s="96"/>
      <c r="J2" s="9"/>
      <c r="K2" s="9"/>
      <c r="L2" s="16" t="s">
        <v>21</v>
      </c>
      <c r="M2" s="3"/>
      <c r="N2" s="4"/>
      <c r="O2" s="16" t="s">
        <v>24</v>
      </c>
      <c r="P2" s="18"/>
      <c r="Q2" s="19"/>
      <c r="R2" s="4"/>
      <c r="S2"/>
    </row>
    <row r="3" spans="1:19" s="53" customFormat="1" ht="25.5" customHeight="1" thickBot="1">
      <c r="A3" s="37" t="s">
        <v>31</v>
      </c>
      <c r="B3" s="38"/>
      <c r="C3" s="92"/>
      <c r="D3" s="93" t="s">
        <v>42</v>
      </c>
      <c r="E3" s="92"/>
      <c r="F3" s="92"/>
      <c r="G3" s="94"/>
      <c r="H3" s="58" t="s">
        <v>27</v>
      </c>
      <c r="I3" s="100" t="str">
        <f>VLOOKUP(H2,Fly!A3:C31,2)</f>
        <v>PA-28-161</v>
      </c>
      <c r="J3" s="101"/>
      <c r="K3" s="102"/>
      <c r="L3" s="20" t="s">
        <v>22</v>
      </c>
      <c r="M3" s="2"/>
      <c r="N3" s="5"/>
      <c r="O3" s="20" t="s">
        <v>25</v>
      </c>
      <c r="P3" s="22"/>
      <c r="Q3" s="40"/>
      <c r="R3" s="5"/>
      <c r="S3" s="1"/>
    </row>
    <row r="4" spans="1:19" s="53" customFormat="1" ht="25.5" customHeight="1" thickBot="1">
      <c r="A4" s="37" t="s">
        <v>28</v>
      </c>
      <c r="B4" s="38"/>
      <c r="C4" s="92"/>
      <c r="D4" s="93" t="s">
        <v>59</v>
      </c>
      <c r="E4" s="92"/>
      <c r="F4" s="92"/>
      <c r="G4" s="94"/>
      <c r="H4" s="58" t="s">
        <v>20</v>
      </c>
      <c r="I4" s="128">
        <v>39772</v>
      </c>
      <c r="J4" s="129"/>
      <c r="K4" s="130"/>
      <c r="L4" s="39" t="s">
        <v>23</v>
      </c>
      <c r="M4" s="6"/>
      <c r="N4" s="7"/>
      <c r="O4" s="39" t="s">
        <v>26</v>
      </c>
      <c r="P4" s="41"/>
      <c r="Q4" s="26"/>
      <c r="R4" s="7"/>
      <c r="S4" s="1"/>
    </row>
    <row r="5" spans="1:19" s="53" customFormat="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0"/>
    </row>
    <row r="6" spans="1:19" s="54" customFormat="1" ht="15.75" thickTop="1">
      <c r="A6" s="27" t="s">
        <v>3</v>
      </c>
      <c r="B6" s="28" t="s">
        <v>4</v>
      </c>
      <c r="C6" s="28" t="s">
        <v>2</v>
      </c>
      <c r="D6" s="126" t="s">
        <v>5</v>
      </c>
      <c r="E6" s="127"/>
      <c r="F6" s="28" t="s">
        <v>7</v>
      </c>
      <c r="G6" s="28" t="s">
        <v>8</v>
      </c>
      <c r="H6" s="28" t="s">
        <v>5</v>
      </c>
      <c r="I6" s="28" t="s">
        <v>9</v>
      </c>
      <c r="J6" s="29" t="s">
        <v>10</v>
      </c>
      <c r="K6" s="30" t="s">
        <v>11</v>
      </c>
      <c r="L6" s="28" t="s">
        <v>12</v>
      </c>
      <c r="M6" s="28" t="s">
        <v>13</v>
      </c>
      <c r="N6" s="28" t="s">
        <v>14</v>
      </c>
      <c r="O6" s="28" t="s">
        <v>15</v>
      </c>
      <c r="P6" s="28" t="s">
        <v>16</v>
      </c>
      <c r="Q6" s="28" t="s">
        <v>17</v>
      </c>
      <c r="R6" s="31" t="s">
        <v>18</v>
      </c>
      <c r="S6" s="51"/>
    </row>
    <row r="7" spans="1:19" s="54" customFormat="1" ht="15.75" thickBot="1">
      <c r="A7" s="32" t="s">
        <v>0</v>
      </c>
      <c r="B7" s="33" t="s">
        <v>1</v>
      </c>
      <c r="C7" s="33"/>
      <c r="D7" s="33" t="s">
        <v>46</v>
      </c>
      <c r="E7" s="57" t="s">
        <v>47</v>
      </c>
      <c r="F7" s="33"/>
      <c r="G7" s="33"/>
      <c r="H7" s="33" t="s">
        <v>6</v>
      </c>
      <c r="I7" s="33"/>
      <c r="J7" s="34"/>
      <c r="K7" s="35"/>
      <c r="L7" s="33"/>
      <c r="M7" s="33" t="s">
        <v>30</v>
      </c>
      <c r="N7" s="33" t="s">
        <v>3</v>
      </c>
      <c r="O7" s="33"/>
      <c r="P7" s="33"/>
      <c r="Q7" s="33"/>
      <c r="R7" s="36"/>
      <c r="S7" s="51"/>
    </row>
    <row r="8" spans="1:19" ht="19.5" customHeight="1">
      <c r="A8" s="108">
        <v>1800</v>
      </c>
      <c r="B8" s="97">
        <v>2000</v>
      </c>
      <c r="C8" s="97">
        <v>85</v>
      </c>
      <c r="D8" s="98">
        <v>337</v>
      </c>
      <c r="E8" s="107">
        <v>25</v>
      </c>
      <c r="F8" s="103">
        <f>GroundSpeed(C8,G8,D8,E8)</f>
        <v>83.448491680062</v>
      </c>
      <c r="G8" s="97">
        <v>72</v>
      </c>
      <c r="H8" s="103">
        <f>ROUND(WindCorrectionAngle(C8,G8,D8,E8),0)</f>
        <v>-17</v>
      </c>
      <c r="I8" s="60">
        <f>IF(OR(ISBLANK(G8),ISBLANK(H8)),"",AddDegrees(G8,H8))</f>
        <v>55</v>
      </c>
      <c r="J8" s="111">
        <v>2</v>
      </c>
      <c r="K8" s="122">
        <f>IF(OR(ISBLANK(I8),ISBLANK(J8)),"",AddDegrees(I8,-J8))</f>
        <v>53</v>
      </c>
      <c r="L8" s="125" t="s">
        <v>60</v>
      </c>
      <c r="M8" s="65">
        <v>6</v>
      </c>
      <c r="N8" s="64">
        <f aca="true" t="shared" si="0" ref="N8:N13">IF(OR(ISBLANK(F8),ISBLANK(M8)),"",M8/F8*60)</f>
        <v>4.314038429600679</v>
      </c>
      <c r="O8" s="72"/>
      <c r="P8" s="73"/>
      <c r="Q8" s="73"/>
      <c r="R8" s="74"/>
      <c r="S8" s="50"/>
    </row>
    <row r="9" spans="1:19" ht="19.5" customHeight="1">
      <c r="A9" s="109">
        <v>1500</v>
      </c>
      <c r="B9" s="98">
        <v>3000</v>
      </c>
      <c r="C9" s="98">
        <v>110</v>
      </c>
      <c r="D9" s="98">
        <v>335</v>
      </c>
      <c r="E9" s="107">
        <v>30</v>
      </c>
      <c r="F9" s="59">
        <f>GroundSpeed(C9,G9,D9,E9)</f>
        <v>92.67897031257</v>
      </c>
      <c r="G9" s="98">
        <v>37</v>
      </c>
      <c r="H9" s="104">
        <f>ROUND(WindCorrectionAngle(C9,G9,D9,E9),0)</f>
        <v>-14</v>
      </c>
      <c r="I9" s="60">
        <f>IF(OR(ISBLANK(G9),ISBLANK(H9)),"",AddDegrees(G9,H9))</f>
        <v>23</v>
      </c>
      <c r="J9" s="112">
        <v>2</v>
      </c>
      <c r="K9" s="62">
        <f>IF(OR(ISBLANK(I9),ISBLANK(J9)),"",AddDegrees(I9,-J9))</f>
        <v>21</v>
      </c>
      <c r="L9" s="117" t="s">
        <v>61</v>
      </c>
      <c r="M9" s="67">
        <v>11</v>
      </c>
      <c r="N9" s="64">
        <f t="shared" si="0"/>
        <v>7.12135663326942</v>
      </c>
      <c r="O9" s="75"/>
      <c r="P9" s="76"/>
      <c r="Q9" s="76"/>
      <c r="R9" s="77"/>
      <c r="S9" s="50"/>
    </row>
    <row r="10" spans="1:19" ht="19.5" customHeight="1">
      <c r="A10" s="109">
        <v>1800</v>
      </c>
      <c r="B10" s="98">
        <v>3000</v>
      </c>
      <c r="C10" s="98">
        <v>110</v>
      </c>
      <c r="D10" s="98">
        <v>335</v>
      </c>
      <c r="E10" s="107">
        <v>30</v>
      </c>
      <c r="F10" s="59">
        <f>GroundSpeed(C10,G10,D10,E10)</f>
        <v>80.00332310260814</v>
      </c>
      <c r="G10" s="98">
        <v>336</v>
      </c>
      <c r="H10" s="104">
        <f>ROUND(WindCorrectionAngle(C10,G10,D10,E10),0)</f>
        <v>0</v>
      </c>
      <c r="I10" s="60">
        <f>IF(OR(ISBLANK(G10),ISBLANK(H10)),"",AddDegrees(G10,H10))</f>
        <v>336</v>
      </c>
      <c r="J10" s="113">
        <v>2</v>
      </c>
      <c r="K10" s="123">
        <f>IF(OR(ISBLANK(I10),ISBLANK(J10)),"",AddDegrees(I10,-J10))</f>
        <v>334</v>
      </c>
      <c r="L10" s="117" t="s">
        <v>62</v>
      </c>
      <c r="M10" s="67">
        <v>17</v>
      </c>
      <c r="N10" s="64">
        <f t="shared" si="0"/>
        <v>12.749470402520663</v>
      </c>
      <c r="O10" s="75"/>
      <c r="P10" s="76"/>
      <c r="Q10" s="76"/>
      <c r="R10" s="77"/>
      <c r="S10" s="50"/>
    </row>
    <row r="11" spans="1:19" ht="19.5" customHeight="1">
      <c r="A11" s="109">
        <v>2000</v>
      </c>
      <c r="B11" s="98">
        <v>3000</v>
      </c>
      <c r="C11" s="98">
        <v>110</v>
      </c>
      <c r="D11" s="98">
        <v>335</v>
      </c>
      <c r="E11" s="107">
        <v>30</v>
      </c>
      <c r="F11" s="59">
        <f>GroundSpeed(C11,G11,D11,E11)</f>
        <v>80.85089805842273</v>
      </c>
      <c r="G11" s="98">
        <v>351</v>
      </c>
      <c r="H11" s="104">
        <f>ROUND(WindCorrectionAngle(C11,G11,D11,E11),0)</f>
        <v>-4</v>
      </c>
      <c r="I11" s="60">
        <f>IF(OR(ISBLANK(G11),ISBLANK(H11)),"",AddDegrees(G11,H11))</f>
        <v>347</v>
      </c>
      <c r="J11" s="113">
        <v>2</v>
      </c>
      <c r="K11" s="123">
        <f>IF(OR(ISBLANK(I11),ISBLANK(J11)),"",AddDegrees(I11,-J11))</f>
        <v>345</v>
      </c>
      <c r="L11" s="117" t="s">
        <v>63</v>
      </c>
      <c r="M11" s="67">
        <v>19</v>
      </c>
      <c r="N11" s="64">
        <f t="shared" si="0"/>
        <v>14.100028909712762</v>
      </c>
      <c r="O11" s="75"/>
      <c r="P11" s="76"/>
      <c r="Q11" s="76"/>
      <c r="R11" s="77"/>
      <c r="S11" s="50"/>
    </row>
    <row r="12" spans="1:19" ht="19.5" customHeight="1">
      <c r="A12" s="109">
        <v>1500</v>
      </c>
      <c r="B12" s="98">
        <v>2500</v>
      </c>
      <c r="C12" s="98">
        <v>85</v>
      </c>
      <c r="D12" s="98">
        <v>290</v>
      </c>
      <c r="E12" s="107">
        <v>15</v>
      </c>
      <c r="F12" s="59">
        <f>GroundSpeed(C12,G12,D12,E12)</f>
        <v>75.124368799655</v>
      </c>
      <c r="G12" s="98">
        <v>343</v>
      </c>
      <c r="H12" s="104">
        <f>ROUND(WindCorrectionAngle(C12,G12,D12,E12),0)</f>
        <v>-8</v>
      </c>
      <c r="I12" s="60">
        <f>IF(OR(ISBLANK(G12),ISBLANK(H12)),"",AddDegrees(G12,H12))</f>
        <v>335</v>
      </c>
      <c r="J12" s="113">
        <v>2</v>
      </c>
      <c r="K12" s="123">
        <f>IF(OR(ISBLANK(I12),ISBLANK(J12)),"",AddDegrees(I12,-J12))</f>
        <v>333</v>
      </c>
      <c r="L12" s="117" t="s">
        <v>64</v>
      </c>
      <c r="M12" s="67">
        <v>7</v>
      </c>
      <c r="N12" s="64">
        <f t="shared" si="0"/>
        <v>5.590729169652987</v>
      </c>
      <c r="O12" s="75"/>
      <c r="P12" s="76"/>
      <c r="Q12" s="76"/>
      <c r="R12" s="77"/>
      <c r="S12" s="50"/>
    </row>
    <row r="13" spans="1:19" ht="19.5" customHeight="1">
      <c r="A13" s="109"/>
      <c r="B13" s="98"/>
      <c r="C13" s="98"/>
      <c r="D13" s="98"/>
      <c r="E13" s="107"/>
      <c r="F13" s="59"/>
      <c r="G13" s="98"/>
      <c r="H13" s="104"/>
      <c r="I13" s="60"/>
      <c r="J13" s="113"/>
      <c r="K13" s="123"/>
      <c r="L13" s="66"/>
      <c r="M13" s="67"/>
      <c r="N13" s="64">
        <f t="shared" si="0"/>
      </c>
      <c r="O13" s="75"/>
      <c r="P13" s="76"/>
      <c r="Q13" s="76"/>
      <c r="R13" s="77"/>
      <c r="S13" s="52"/>
    </row>
    <row r="14" spans="1:19" ht="19.5" customHeight="1">
      <c r="A14" s="109"/>
      <c r="B14" s="98"/>
      <c r="C14" s="98"/>
      <c r="D14" s="98"/>
      <c r="E14" s="107"/>
      <c r="F14" s="59"/>
      <c r="G14" s="98"/>
      <c r="H14" s="104"/>
      <c r="I14" s="60"/>
      <c r="J14" s="113"/>
      <c r="K14" s="62"/>
      <c r="L14" s="117"/>
      <c r="M14" s="67"/>
      <c r="N14" s="64"/>
      <c r="O14" s="75"/>
      <c r="P14" s="76"/>
      <c r="Q14" s="76"/>
      <c r="R14" s="77"/>
      <c r="S14" s="52"/>
    </row>
    <row r="15" spans="1:19" ht="19.5" customHeight="1">
      <c r="A15" s="109"/>
      <c r="B15" s="98"/>
      <c r="C15" s="98"/>
      <c r="D15" s="98"/>
      <c r="E15" s="107"/>
      <c r="F15" s="59"/>
      <c r="G15" s="98"/>
      <c r="H15" s="104"/>
      <c r="I15" s="60"/>
      <c r="J15" s="113"/>
      <c r="K15" s="62"/>
      <c r="L15" s="118"/>
      <c r="M15" s="67"/>
      <c r="N15" s="64"/>
      <c r="O15" s="75"/>
      <c r="P15" s="76"/>
      <c r="Q15" s="76"/>
      <c r="R15" s="77"/>
      <c r="S15" s="52"/>
    </row>
    <row r="16" spans="1:19" ht="19.5" customHeight="1">
      <c r="A16" s="109"/>
      <c r="B16" s="98"/>
      <c r="C16" s="98"/>
      <c r="D16" s="98"/>
      <c r="E16" s="107"/>
      <c r="F16" s="59"/>
      <c r="G16" s="98"/>
      <c r="H16" s="104"/>
      <c r="I16" s="60"/>
      <c r="J16" s="113"/>
      <c r="K16" s="62"/>
      <c r="L16" s="66"/>
      <c r="M16" s="67"/>
      <c r="N16" s="64"/>
      <c r="O16" s="75"/>
      <c r="P16" s="76"/>
      <c r="Q16" s="76"/>
      <c r="R16" s="77"/>
      <c r="S16" s="52"/>
    </row>
    <row r="17" spans="1:19" ht="19.5" customHeight="1">
      <c r="A17" s="109"/>
      <c r="B17" s="98"/>
      <c r="C17" s="98"/>
      <c r="D17" s="98"/>
      <c r="E17" s="107"/>
      <c r="F17" s="59"/>
      <c r="G17" s="98"/>
      <c r="H17" s="104"/>
      <c r="I17" s="60"/>
      <c r="J17" s="113"/>
      <c r="K17" s="62"/>
      <c r="L17" s="66"/>
      <c r="M17" s="67"/>
      <c r="N17" s="64"/>
      <c r="O17" s="75"/>
      <c r="P17" s="76"/>
      <c r="Q17" s="76"/>
      <c r="R17" s="77"/>
      <c r="S17" s="52"/>
    </row>
    <row r="18" spans="1:19" ht="19.5" customHeight="1">
      <c r="A18" s="109"/>
      <c r="B18" s="98"/>
      <c r="C18" s="98"/>
      <c r="D18" s="98"/>
      <c r="E18" s="107"/>
      <c r="F18" s="59"/>
      <c r="G18" s="98"/>
      <c r="H18" s="104"/>
      <c r="I18" s="60"/>
      <c r="J18" s="113"/>
      <c r="K18" s="62"/>
      <c r="L18" s="66"/>
      <c r="M18" s="67"/>
      <c r="N18" s="64"/>
      <c r="O18" s="75"/>
      <c r="P18" s="76"/>
      <c r="Q18" s="76"/>
      <c r="R18" s="77"/>
      <c r="S18" s="52"/>
    </row>
    <row r="19" spans="1:19" ht="19.5" customHeight="1">
      <c r="A19" s="109"/>
      <c r="B19" s="98"/>
      <c r="C19" s="98"/>
      <c r="D19" s="98"/>
      <c r="E19" s="107"/>
      <c r="F19" s="59"/>
      <c r="G19" s="98"/>
      <c r="H19" s="104"/>
      <c r="I19" s="60"/>
      <c r="J19" s="113"/>
      <c r="K19" s="62"/>
      <c r="L19" s="66"/>
      <c r="M19" s="67"/>
      <c r="N19" s="64"/>
      <c r="O19" s="75"/>
      <c r="P19" s="76"/>
      <c r="Q19" s="76"/>
      <c r="R19" s="77"/>
      <c r="S19" s="52"/>
    </row>
    <row r="20" spans="1:19" ht="19.5" customHeight="1">
      <c r="A20" s="109"/>
      <c r="B20" s="98"/>
      <c r="C20" s="98"/>
      <c r="D20" s="98"/>
      <c r="E20" s="107"/>
      <c r="F20" s="59"/>
      <c r="G20" s="98"/>
      <c r="H20" s="104"/>
      <c r="I20" s="60"/>
      <c r="J20" s="113"/>
      <c r="K20" s="62"/>
      <c r="L20" s="66"/>
      <c r="M20" s="67"/>
      <c r="N20" s="64"/>
      <c r="O20" s="75"/>
      <c r="P20" s="76"/>
      <c r="Q20" s="76"/>
      <c r="R20" s="77"/>
      <c r="S20" s="52"/>
    </row>
    <row r="21" spans="1:18" ht="19.5" customHeight="1">
      <c r="A21" s="110"/>
      <c r="B21" s="99"/>
      <c r="C21" s="99"/>
      <c r="D21" s="98"/>
      <c r="E21" s="107"/>
      <c r="F21" s="115"/>
      <c r="G21" s="99"/>
      <c r="H21" s="105"/>
      <c r="I21" s="61"/>
      <c r="J21" s="114"/>
      <c r="K21" s="63"/>
      <c r="L21" s="68"/>
      <c r="M21" s="69"/>
      <c r="N21" s="64"/>
      <c r="O21" s="78"/>
      <c r="P21" s="79"/>
      <c r="Q21" s="79"/>
      <c r="R21" s="80"/>
    </row>
    <row r="22" spans="12:18" ht="19.5" customHeight="1" thickBot="1">
      <c r="L22" s="12" t="s">
        <v>29</v>
      </c>
      <c r="M22" s="70">
        <f>SUM(M8:M21)</f>
        <v>60</v>
      </c>
      <c r="N22" s="71">
        <f>SUM(N8:N21)</f>
        <v>43.87562354475651</v>
      </c>
      <c r="O22" s="10"/>
      <c r="P22" t="s">
        <v>35</v>
      </c>
      <c r="R22" s="15" t="s">
        <v>36</v>
      </c>
    </row>
    <row r="23" ht="12.75" customHeight="1"/>
    <row r="24" spans="1:18" ht="15.75" thickBot="1">
      <c r="A24" s="13" t="s">
        <v>37</v>
      </c>
      <c r="D24" s="9"/>
      <c r="E24" s="9"/>
      <c r="K24" s="13" t="str">
        <f>CONCATENATE("Avgangsplass: ",$D$3)</f>
        <v>Avgangsplass: ENKJ</v>
      </c>
      <c r="L24" s="11"/>
      <c r="M24" s="11"/>
      <c r="N24" s="11"/>
      <c r="O24" s="13" t="str">
        <f>CONCATENATE("Landingsplass: ",$D$4)</f>
        <v>Landingsplass: ENHA</v>
      </c>
      <c r="P24" s="11"/>
      <c r="Q24" s="11"/>
      <c r="R24" s="11"/>
    </row>
    <row r="25" spans="1:18" ht="19.5" customHeight="1">
      <c r="A25" s="16" t="s">
        <v>57</v>
      </c>
      <c r="B25" s="17"/>
      <c r="C25" s="17"/>
      <c r="D25" s="17"/>
      <c r="E25" s="17"/>
      <c r="F25" s="18"/>
      <c r="G25" s="19"/>
      <c r="H25" s="18" t="s">
        <v>38</v>
      </c>
      <c r="I25" s="100">
        <f>VLOOKUP(H2,Fly!A3:C32,3)</f>
        <v>8.8</v>
      </c>
      <c r="K25" s="42" t="s">
        <v>34</v>
      </c>
      <c r="L25" s="81" t="s">
        <v>44</v>
      </c>
      <c r="M25" s="82"/>
      <c r="N25" s="14"/>
      <c r="O25" s="42" t="s">
        <v>34</v>
      </c>
      <c r="P25" s="46"/>
      <c r="Q25" s="81"/>
      <c r="R25" s="89" t="s">
        <v>58</v>
      </c>
    </row>
    <row r="26" spans="1:18" ht="19.5" customHeight="1">
      <c r="A26" s="20" t="s">
        <v>39</v>
      </c>
      <c r="B26" s="21"/>
      <c r="C26" s="21"/>
      <c r="D26" s="21"/>
      <c r="E26" s="21"/>
      <c r="F26" s="22"/>
      <c r="G26" s="22"/>
      <c r="H26" s="22" t="s">
        <v>38</v>
      </c>
      <c r="I26" s="56">
        <f>(N22+45)/60*I25*1.05</f>
        <v>13.686846025892503</v>
      </c>
      <c r="K26" s="43" t="s">
        <v>33</v>
      </c>
      <c r="L26" s="83" t="s">
        <v>43</v>
      </c>
      <c r="M26" s="84"/>
      <c r="N26" s="14"/>
      <c r="O26" s="43" t="s">
        <v>33</v>
      </c>
      <c r="P26" s="47"/>
      <c r="Q26" s="83"/>
      <c r="R26" s="90" t="s">
        <v>65</v>
      </c>
    </row>
    <row r="27" spans="1:18" ht="19.5" customHeight="1">
      <c r="A27" s="20" t="s">
        <v>54</v>
      </c>
      <c r="B27" s="21"/>
      <c r="C27" s="21"/>
      <c r="D27" s="21"/>
      <c r="E27" s="21"/>
      <c r="F27" s="22"/>
      <c r="G27" s="22"/>
      <c r="H27" s="22" t="s">
        <v>38</v>
      </c>
      <c r="I27" s="56">
        <f>I26+25/60*I25</f>
        <v>17.35351269255917</v>
      </c>
      <c r="K27" s="43" t="s">
        <v>32</v>
      </c>
      <c r="L27" s="119" t="s">
        <v>55</v>
      </c>
      <c r="M27" s="84"/>
      <c r="N27" s="14"/>
      <c r="O27" s="43" t="s">
        <v>56</v>
      </c>
      <c r="P27" s="47"/>
      <c r="Q27" s="83"/>
      <c r="R27" s="90" t="s">
        <v>66</v>
      </c>
    </row>
    <row r="28" spans="1:18" ht="19.5" customHeight="1">
      <c r="A28" s="23" t="s">
        <v>40</v>
      </c>
      <c r="B28" s="24"/>
      <c r="C28" s="24"/>
      <c r="D28" s="24"/>
      <c r="E28" s="24"/>
      <c r="F28" s="24"/>
      <c r="G28" s="24"/>
      <c r="H28" s="24" t="s">
        <v>38</v>
      </c>
      <c r="I28" s="116">
        <v>47</v>
      </c>
      <c r="K28" s="44"/>
      <c r="L28" s="85"/>
      <c r="M28" s="86"/>
      <c r="N28" s="14"/>
      <c r="O28" s="44"/>
      <c r="P28" s="48"/>
      <c r="R28" s="90"/>
    </row>
    <row r="29" spans="1:18" ht="19.5" customHeight="1" thickBot="1">
      <c r="A29" s="25" t="s">
        <v>41</v>
      </c>
      <c r="B29" s="26"/>
      <c r="C29" s="26"/>
      <c r="D29" s="26"/>
      <c r="E29" s="26"/>
      <c r="F29" s="26"/>
      <c r="G29" s="26"/>
      <c r="H29" s="121"/>
      <c r="I29" s="120">
        <f>I28/(24*I25)</f>
        <v>0.22253787878787876</v>
      </c>
      <c r="K29" s="45"/>
      <c r="L29" s="87"/>
      <c r="M29" s="88"/>
      <c r="N29" s="14"/>
      <c r="O29" s="45"/>
      <c r="P29" s="49"/>
      <c r="Q29" s="87"/>
      <c r="R29" s="91"/>
    </row>
    <row r="30" ht="19.5" customHeight="1"/>
  </sheetData>
  <sheetProtection/>
  <mergeCells count="2">
    <mergeCell ref="D6:E6"/>
    <mergeCell ref="I4:K4"/>
  </mergeCell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C4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3" s="11" customFormat="1" ht="15.75">
      <c r="A2" s="106" t="s">
        <v>50</v>
      </c>
      <c r="B2" s="106" t="s">
        <v>52</v>
      </c>
      <c r="C2" s="106" t="s">
        <v>51</v>
      </c>
    </row>
    <row r="3" spans="1:3" ht="12.75">
      <c r="A3" t="s">
        <v>48</v>
      </c>
      <c r="B3" t="s">
        <v>45</v>
      </c>
      <c r="C3" s="124">
        <v>8</v>
      </c>
    </row>
    <row r="4" spans="1:3" ht="12.75">
      <c r="A4" t="s">
        <v>49</v>
      </c>
      <c r="B4" t="s">
        <v>53</v>
      </c>
      <c r="C4" s="124">
        <v>8.8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sobjerke</cp:lastModifiedBy>
  <cp:lastPrinted>2008-08-07T15:37:34Z</cp:lastPrinted>
  <dcterms:created xsi:type="dcterms:W3CDTF">1999-11-19T19:35:08Z</dcterms:created>
  <dcterms:modified xsi:type="dcterms:W3CDTF">2008-11-20T06:13:22Z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